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lnickeven.sharepoint.com/sites/RelacaoInvestidor/Documentos Compartilhados/Divulgação de resultado/Dados Históricos/2026/"/>
    </mc:Choice>
  </mc:AlternateContent>
  <xr:revisionPtr revIDLastSave="1928" documentId="14_{C043B273-12F2-40C8-B594-E7E79BBB8647}" xr6:coauthVersionLast="47" xr6:coauthVersionMax="47" xr10:uidLastSave="{0F06DDF9-79DD-4C37-A74C-268EA6E6F5B4}"/>
  <bookViews>
    <workbookView xWindow="28680" yWindow="-120" windowWidth="29040" windowHeight="15720" tabRatio="635" xr2:uid="{00000000-000D-0000-FFFF-FFFF00000000}"/>
  </bookViews>
  <sheets>
    <sheet name="Menu" sheetId="6" r:id="rId1"/>
    <sheet name="Data|Dados" sheetId="1" r:id="rId2"/>
    <sheet name="% Venda e POC | % Sold and POC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DAT1">'[1]Balancete 0507'!#REF!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2">'[1]Balancete 0507'!#REF!</definedName>
    <definedName name="_DAT3">'[1]Balancete 0507'!#REF!</definedName>
    <definedName name="_DAT4">'[1]Balancete 0507'!#REF!</definedName>
    <definedName name="_DAT5">'[1]Balancete 0507'!#REF!</definedName>
    <definedName name="_DAT6">'[1]Balancete 0507'!#REF!</definedName>
    <definedName name="_DAT7">'[1]Balancete 0507'!#REF!</definedName>
    <definedName name="_DAT8">'[1]Balancete 0507'!#REF!</definedName>
    <definedName name="_DAT9">#REF!</definedName>
    <definedName name="_DATgabi">'[1]Balancete 0507'!#REF!</definedName>
    <definedName name="_dez2006">#REF!</definedName>
    <definedName name="_E722001">[2]E72_2001!$A:$IV</definedName>
    <definedName name="_e722002">[2]E72_2002!$A:$IV</definedName>
    <definedName name="_E732002">[3]E73_2002!$A:$IV</definedName>
    <definedName name="_e742001">[4]E74_2001!$A:$IV</definedName>
    <definedName name="_e742002">[4]E74_2002!$A:$IV</definedName>
    <definedName name="_e752002">[5]E75_2002!$A:$IV</definedName>
    <definedName name="_e772002">#REF!</definedName>
    <definedName name="_e782002">#REF!</definedName>
    <definedName name="_xlnm._FilterDatabase" localSheetId="0" hidden="1">Menu!$K$2:$K$3</definedName>
    <definedName name="_nov2006">#REF!</definedName>
    <definedName name="_Toc71818716" localSheetId="2">'% Venda e POC | % Sold and POC'!#REF!</definedName>
    <definedName name="_Toc71818844" localSheetId="2">'% Venda e POC | % Sold and POC'!#REF!</definedName>
    <definedName name="adjnetincome">#REF!</definedName>
    <definedName name="antec01">#REF!</definedName>
    <definedName name="antec72">#REF!</definedName>
    <definedName name="antece66">#REF!</definedName>
    <definedName name="ANTECIPAÇÃO">#REF!</definedName>
    <definedName name="antecipacaoe66">#REF!</definedName>
    <definedName name="_xlnm.Print_Area" localSheetId="1">'Data|Dados'!$F$1:$AO$287</definedName>
    <definedName name="bnone">#REF!</definedName>
    <definedName name="break">#REF!</definedName>
    <definedName name="breakage" localSheetId="0">Menu!#REF!</definedName>
    <definedName name="breakage">#REF!</definedName>
    <definedName name="breakagedefrev">#REF!</definedName>
    <definedName name="breakagere">#REF!</definedName>
    <definedName name="breakagereDvex">#REF!</definedName>
    <definedName name="breakagerev">#REF!</definedName>
    <definedName name="breakagerevex">#REF!</definedName>
    <definedName name="burnearn">#REF!</definedName>
    <definedName name="changefutcosts">#REF!</definedName>
    <definedName name="COEF.">[6]rec_dif!#REF!</definedName>
    <definedName name="D_1">#REF!</definedName>
    <definedName name="data">'Data|Dados'!$F$1</definedName>
    <definedName name="deb">#REF!</definedName>
    <definedName name="debenture">#REF!</definedName>
    <definedName name="example_breakage">#REF!</definedName>
    <definedName name="example_changecost">#REF!</definedName>
    <definedName name="example_revenue">#REF!</definedName>
    <definedName name="examples">#REF!</definedName>
    <definedName name="FF_51">#REF!</definedName>
    <definedName name="FF_52">#REF!</definedName>
    <definedName name="gbillingspoints">#REF!</definedName>
    <definedName name="glossary">#REF!</definedName>
    <definedName name="hungara">#REF!</definedName>
    <definedName name="incc1">#REF!</definedName>
    <definedName name="inccT">#REF!</definedName>
    <definedName name="ind">#REF!</definedName>
    <definedName name="IR_diferido">[7]provisões!#REF!</definedName>
    <definedName name="Luc_esitma">#REF!</definedName>
    <definedName name="member">#REF!</definedName>
    <definedName name="menu">Menu!$D$1</definedName>
    <definedName name="MM_1">#REF!</definedName>
    <definedName name="nbnone">#REF!</definedName>
    <definedName name="none">#REF!</definedName>
    <definedName name="none_bnone">#REF!</definedName>
    <definedName name="proforma">#REF!</definedName>
    <definedName name="promitentes">#REF!</definedName>
    <definedName name="recebidos">[8]Recebimentos!$A$1:$N$295</definedName>
    <definedName name="revenue">#REF!</definedName>
    <definedName name="rpeed" localSheetId="0">Menu!#REF!</definedName>
    <definedName name="rpeed">#REF!</definedName>
    <definedName name="rpk">#REF!</definedName>
    <definedName name="terco">#REF!</definedName>
    <definedName name="TEST0">'[1]Balancete 0507'!#REF!</definedName>
    <definedName name="TESTHKEY">'[1]Balancete 0507'!#REF!</definedName>
    <definedName name="TESTKEYS">'[1]Balancete 0507'!#REF!</definedName>
    <definedName name="TESTVKEY">'[1]Balancete 0507'!#REF!</definedName>
    <definedName name="valores_diferidos">[7]provisões!#REF!</definedName>
    <definedName name="VMA">'[8]Saldo devedor'!$A$1:$I$310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6" i="10" l="1"/>
  <c r="G7" i="10"/>
  <c r="AE7" i="10"/>
  <c r="AU54" i="1" l="1"/>
  <c r="AU53" i="1"/>
  <c r="AU52" i="1"/>
  <c r="AU49" i="1"/>
  <c r="AU48" i="1"/>
  <c r="AU47" i="1"/>
  <c r="AU45" i="1"/>
  <c r="AU44" i="1"/>
  <c r="AU43" i="1"/>
  <c r="AU39" i="1"/>
  <c r="AU38" i="1"/>
  <c r="AU37" i="1"/>
  <c r="AU35" i="1"/>
  <c r="AU34" i="1"/>
  <c r="AU33" i="1"/>
  <c r="AU127" i="1" l="1"/>
  <c r="AU126" i="1"/>
  <c r="AU125" i="1"/>
  <c r="AU201" i="1"/>
  <c r="AU200" i="1"/>
  <c r="AU287" i="1"/>
  <c r="AU286" i="1"/>
  <c r="AU285" i="1"/>
  <c r="AU284" i="1"/>
  <c r="AU283" i="1"/>
  <c r="AU282" i="1"/>
  <c r="AU209" i="1"/>
  <c r="AU208" i="1"/>
  <c r="AU189" i="1"/>
  <c r="AU181" i="1"/>
  <c r="AU180" i="1"/>
  <c r="AU175" i="1"/>
  <c r="AU174" i="1"/>
  <c r="AU173" i="1" s="1"/>
  <c r="AU171" i="1"/>
  <c r="AU168" i="1"/>
  <c r="AU167" i="1"/>
  <c r="AU166" i="1"/>
  <c r="AU159" i="1"/>
  <c r="AU156" i="1"/>
  <c r="AU150" i="1"/>
  <c r="AU149" i="1"/>
  <c r="AU148" i="1"/>
  <c r="AU145" i="1"/>
  <c r="AU144" i="1"/>
  <c r="AU143" i="1"/>
  <c r="AU140" i="1"/>
  <c r="AU139" i="1"/>
  <c r="AU138" i="1"/>
  <c r="AU135" i="1"/>
  <c r="AU134" i="1"/>
  <c r="AU133" i="1"/>
  <c r="AU109" i="1"/>
  <c r="AU108" i="1"/>
  <c r="AU107" i="1"/>
  <c r="AU104" i="1"/>
  <c r="AU103" i="1"/>
  <c r="AU102" i="1"/>
  <c r="AU114" i="1" l="1"/>
  <c r="AU113" i="1"/>
  <c r="AU112" i="1"/>
  <c r="AU119" i="1"/>
  <c r="AU118" i="1"/>
  <c r="AU117" i="1"/>
  <c r="AU96" i="1"/>
  <c r="AU95" i="1"/>
  <c r="AU94" i="1"/>
  <c r="AU91" i="1"/>
  <c r="AU90" i="1"/>
  <c r="AU89" i="1"/>
  <c r="AU86" i="1"/>
  <c r="AU85" i="1"/>
  <c r="AU84" i="1"/>
  <c r="AU81" i="1"/>
  <c r="AU80" i="1"/>
  <c r="AU79" i="1"/>
  <c r="AU76" i="1"/>
  <c r="AU75" i="1"/>
  <c r="AU74" i="1"/>
  <c r="AU71" i="1"/>
  <c r="AU70" i="1"/>
  <c r="AU69" i="1"/>
  <c r="AU66" i="1"/>
  <c r="AU65" i="1"/>
  <c r="AU64" i="1"/>
  <c r="AU26" i="1" l="1"/>
  <c r="AU25" i="1"/>
  <c r="AU24" i="1"/>
  <c r="AU21" i="1"/>
  <c r="AU20" i="1"/>
  <c r="AU19" i="1"/>
  <c r="AU16" i="1"/>
  <c r="AU15" i="1"/>
  <c r="AU14" i="1"/>
  <c r="AU11" i="1"/>
  <c r="AU10" i="1"/>
  <c r="AU9" i="1"/>
  <c r="G11" i="6"/>
  <c r="AJ280" i="1"/>
  <c r="AJ273" i="1"/>
  <c r="AJ214" i="1"/>
  <c r="AJ207" i="1"/>
  <c r="AJ197" i="1"/>
  <c r="AJ154" i="1"/>
  <c r="AJ131" i="1"/>
  <c r="AJ123" i="1"/>
  <c r="AJ100" i="1"/>
  <c r="AJ62" i="1"/>
  <c r="AJ30" i="1"/>
  <c r="AJ7" i="1" l="1"/>
  <c r="AJ281" i="1"/>
  <c r="AJ210" i="1"/>
  <c r="AJ179" i="1"/>
  <c r="AJ173" i="1"/>
  <c r="AJ199" i="1" s="1"/>
  <c r="AJ170" i="1"/>
  <c r="AJ165" i="1"/>
  <c r="AJ158" i="1"/>
  <c r="AJ155" i="1"/>
  <c r="AJ147" i="1"/>
  <c r="AJ142" i="1"/>
  <c r="AJ137" i="1"/>
  <c r="AJ132" i="1"/>
  <c r="AJ124" i="1"/>
  <c r="AJ116" i="1"/>
  <c r="AJ111" i="1"/>
  <c r="AJ106" i="1"/>
  <c r="AJ101" i="1"/>
  <c r="AJ93" i="1"/>
  <c r="AJ88" i="1"/>
  <c r="AJ83" i="1"/>
  <c r="AJ78" i="1"/>
  <c r="AJ73" i="1"/>
  <c r="AJ68" i="1"/>
  <c r="AJ63" i="1"/>
  <c r="AJ51" i="1"/>
  <c r="AJ46" i="1"/>
  <c r="AJ42" i="1"/>
  <c r="AJ36" i="1"/>
  <c r="AJ32" i="1"/>
  <c r="AJ31" i="1" s="1"/>
  <c r="AJ23" i="1"/>
  <c r="AJ18" i="1"/>
  <c r="AJ13" i="1"/>
  <c r="AJ8" i="1"/>
  <c r="AJ161" i="1" l="1"/>
  <c r="AJ162" i="1" s="1"/>
  <c r="AJ57" i="1"/>
  <c r="AJ41" i="1"/>
  <c r="AJ163" i="1"/>
  <c r="AJ177" i="1"/>
  <c r="E105" i="10"/>
  <c r="E104" i="10"/>
  <c r="AJ198" i="1" l="1"/>
  <c r="AJ202" i="1" s="1"/>
  <c r="AJ203" i="1" s="1"/>
  <c r="AJ183" i="1"/>
  <c r="AJ187" i="1" s="1"/>
  <c r="AF7" i="10"/>
  <c r="H7" i="10"/>
  <c r="AU280" i="1"/>
  <c r="AU214" i="1"/>
  <c r="AU207" i="1"/>
  <c r="AU197" i="1"/>
  <c r="AU154" i="1"/>
  <c r="AU131" i="1"/>
  <c r="AU123" i="1"/>
  <c r="AU100" i="1"/>
  <c r="AU62" i="1"/>
  <c r="AU273" i="1"/>
  <c r="AU30" i="1"/>
  <c r="AJ193" i="1" l="1"/>
  <c r="AJ191" i="1"/>
  <c r="AJ192" i="1" l="1"/>
  <c r="AI280" i="1"/>
  <c r="AI273" i="1"/>
  <c r="AI214" i="1"/>
  <c r="AI207" i="1"/>
  <c r="AI197" i="1"/>
  <c r="AI154" i="1"/>
  <c r="AI131" i="1"/>
  <c r="AI123" i="1"/>
  <c r="AI100" i="1"/>
  <c r="AI62" i="1"/>
  <c r="AI30" i="1"/>
  <c r="AI7" i="1"/>
  <c r="AU269" i="1"/>
  <c r="AU268" i="1"/>
  <c r="AU267" i="1"/>
  <c r="AU266" i="1"/>
  <c r="AU265" i="1"/>
  <c r="AU264" i="1"/>
  <c r="AU263" i="1"/>
  <c r="AU262" i="1"/>
  <c r="AU261" i="1"/>
  <c r="AU260" i="1"/>
  <c r="AU259" i="1"/>
  <c r="AU258" i="1"/>
  <c r="AU255" i="1"/>
  <c r="AU254" i="1"/>
  <c r="AU253" i="1"/>
  <c r="AU252" i="1"/>
  <c r="AU251" i="1"/>
  <c r="AU250" i="1"/>
  <c r="AU249" i="1"/>
  <c r="AU247" i="1"/>
  <c r="AU246" i="1"/>
  <c r="AU245" i="1"/>
  <c r="AU244" i="1"/>
  <c r="AU243" i="1"/>
  <c r="AU242" i="1"/>
  <c r="AU241" i="1"/>
  <c r="AU240" i="1"/>
  <c r="AU239" i="1"/>
  <c r="AU238" i="1"/>
  <c r="AU237" i="1"/>
  <c r="AU233" i="1"/>
  <c r="AU232" i="1"/>
  <c r="AU231" i="1"/>
  <c r="AU230" i="1"/>
  <c r="AU229" i="1"/>
  <c r="AU228" i="1"/>
  <c r="AU227" i="1"/>
  <c r="AU226" i="1"/>
  <c r="AU225" i="1"/>
  <c r="AU224" i="1"/>
  <c r="AU222" i="1"/>
  <c r="AU221" i="1"/>
  <c r="AU220" i="1"/>
  <c r="AU219" i="1"/>
  <c r="AU218" i="1"/>
  <c r="AU217" i="1"/>
  <c r="AU179" i="1"/>
  <c r="AU199" i="1"/>
  <c r="AU170" i="1"/>
  <c r="AU165" i="1"/>
  <c r="AU158" i="1"/>
  <c r="AU155" i="1"/>
  <c r="AU8" i="1"/>
  <c r="AU161" i="1" l="1"/>
  <c r="AU177" i="1" s="1"/>
  <c r="AU147" i="1"/>
  <c r="AU142" i="1"/>
  <c r="AU132" i="1"/>
  <c r="AU137" i="1"/>
  <c r="AU46" i="1"/>
  <c r="AU124" i="1"/>
  <c r="AU163" i="1"/>
  <c r="AU36" i="1"/>
  <c r="AU236" i="1"/>
  <c r="AU42" i="1"/>
  <c r="AU116" i="1"/>
  <c r="AU111" i="1"/>
  <c r="AU106" i="1"/>
  <c r="AU101" i="1"/>
  <c r="AU88" i="1"/>
  <c r="AU78" i="1"/>
  <c r="AU83" i="1"/>
  <c r="AU73" i="1"/>
  <c r="AU68" i="1"/>
  <c r="AU63" i="1"/>
  <c r="AU32" i="1"/>
  <c r="AU31" i="1" s="1"/>
  <c r="AU18" i="1"/>
  <c r="AU13" i="1"/>
  <c r="AU281" i="1"/>
  <c r="AU257" i="1"/>
  <c r="AU248" i="1"/>
  <c r="AU223" i="1"/>
  <c r="AU216" i="1"/>
  <c r="AU210" i="1"/>
  <c r="AU93" i="1"/>
  <c r="AU51" i="1"/>
  <c r="AU23" i="1"/>
  <c r="AU41" i="1" l="1"/>
  <c r="AU183" i="1"/>
  <c r="AU187" i="1" s="1"/>
  <c r="AU191" i="1" s="1"/>
  <c r="AU192" i="1" s="1"/>
  <c r="AU162" i="1"/>
  <c r="AU57" i="1"/>
  <c r="AU215" i="1"/>
  <c r="AU235" i="1"/>
  <c r="AU193" i="1" l="1"/>
  <c r="AU198" i="1"/>
  <c r="AU202" i="1" s="1"/>
  <c r="AU203" i="1" s="1"/>
  <c r="AI281" i="1"/>
  <c r="AI257" i="1"/>
  <c r="AI248" i="1"/>
  <c r="AI236" i="1"/>
  <c r="AI223" i="1"/>
  <c r="AI216" i="1"/>
  <c r="AI210" i="1"/>
  <c r="AI179" i="1"/>
  <c r="AI173" i="1"/>
  <c r="AI199" i="1" s="1"/>
  <c r="AI170" i="1"/>
  <c r="AI165" i="1"/>
  <c r="AI158" i="1"/>
  <c r="AI155" i="1"/>
  <c r="AI147" i="1"/>
  <c r="AI142" i="1"/>
  <c r="AI137" i="1"/>
  <c r="AI132" i="1"/>
  <c r="AI124" i="1"/>
  <c r="AI116" i="1"/>
  <c r="AI111" i="1"/>
  <c r="AI106" i="1"/>
  <c r="AI101" i="1"/>
  <c r="AI93" i="1"/>
  <c r="AI88" i="1"/>
  <c r="AI83" i="1"/>
  <c r="AI78" i="1"/>
  <c r="AI73" i="1"/>
  <c r="AI68" i="1"/>
  <c r="AI63" i="1"/>
  <c r="AI51" i="1"/>
  <c r="AI46" i="1"/>
  <c r="AI42" i="1"/>
  <c r="AI36" i="1"/>
  <c r="AI32" i="1"/>
  <c r="AI23" i="1"/>
  <c r="AI18" i="1"/>
  <c r="AI13" i="1"/>
  <c r="AI8" i="1"/>
  <c r="AG7" i="10"/>
  <c r="I7" i="10"/>
  <c r="E103" i="10"/>
  <c r="E102" i="10"/>
  <c r="AJ58" i="1" l="1"/>
  <c r="AJ56" i="1"/>
  <c r="AI41" i="1"/>
  <c r="AI215" i="1"/>
  <c r="AI161" i="1"/>
  <c r="AI177" i="1" s="1"/>
  <c r="AI31" i="1"/>
  <c r="AI235" i="1"/>
  <c r="AI57" i="1"/>
  <c r="E101" i="10"/>
  <c r="AT287" i="1"/>
  <c r="AT286" i="1"/>
  <c r="AT285" i="1"/>
  <c r="AT284" i="1"/>
  <c r="AT283" i="1"/>
  <c r="AT282" i="1"/>
  <c r="AP282" i="1"/>
  <c r="AT269" i="1"/>
  <c r="AT268" i="1"/>
  <c r="AT267" i="1"/>
  <c r="AT266" i="1"/>
  <c r="AT265" i="1"/>
  <c r="AT264" i="1"/>
  <c r="AT263" i="1"/>
  <c r="AT262" i="1"/>
  <c r="AT261" i="1"/>
  <c r="AT260" i="1"/>
  <c r="AT259" i="1"/>
  <c r="AT258" i="1"/>
  <c r="AT255" i="1"/>
  <c r="AT254" i="1"/>
  <c r="AT253" i="1"/>
  <c r="AT252" i="1"/>
  <c r="AT251" i="1"/>
  <c r="AT250" i="1"/>
  <c r="AT249" i="1"/>
  <c r="AT247" i="1"/>
  <c r="AT246" i="1"/>
  <c r="AT245" i="1"/>
  <c r="AT244" i="1"/>
  <c r="AT243" i="1"/>
  <c r="AT242" i="1"/>
  <c r="AT241" i="1"/>
  <c r="AT240" i="1"/>
  <c r="AT239" i="1"/>
  <c r="AT238" i="1"/>
  <c r="AT237" i="1"/>
  <c r="AT233" i="1"/>
  <c r="AT232" i="1"/>
  <c r="AT231" i="1"/>
  <c r="AT230" i="1"/>
  <c r="AT229" i="1"/>
  <c r="AT228" i="1"/>
  <c r="AT227" i="1"/>
  <c r="AT226" i="1"/>
  <c r="AT225" i="1"/>
  <c r="AT224" i="1"/>
  <c r="AT222" i="1"/>
  <c r="AT221" i="1"/>
  <c r="AT220" i="1"/>
  <c r="AT219" i="1"/>
  <c r="AT218" i="1"/>
  <c r="AT217" i="1"/>
  <c r="AT209" i="1"/>
  <c r="AT208" i="1"/>
  <c r="AT201" i="1"/>
  <c r="AT200" i="1"/>
  <c r="AI162" i="1" l="1"/>
  <c r="AT210" i="1"/>
  <c r="AT216" i="1"/>
  <c r="AI163" i="1"/>
  <c r="AT248" i="1"/>
  <c r="AT281" i="1"/>
  <c r="AI198" i="1"/>
  <c r="AI202" i="1" s="1"/>
  <c r="AI203" i="1" s="1"/>
  <c r="AI183" i="1"/>
  <c r="AI187" i="1" s="1"/>
  <c r="AT257" i="1"/>
  <c r="AT236" i="1"/>
  <c r="AT223" i="1"/>
  <c r="AT215" i="1" s="1"/>
  <c r="AT235" i="1" l="1"/>
  <c r="AI193" i="1"/>
  <c r="AI191" i="1"/>
  <c r="AT150" i="1"/>
  <c r="AT149" i="1"/>
  <c r="AT148" i="1"/>
  <c r="AT147" i="1" s="1"/>
  <c r="AT145" i="1"/>
  <c r="AT144" i="1"/>
  <c r="AT143" i="1"/>
  <c r="AT140" i="1"/>
  <c r="AT139" i="1"/>
  <c r="AT138" i="1"/>
  <c r="AT135" i="1"/>
  <c r="AT134" i="1"/>
  <c r="AT133" i="1"/>
  <c r="AT127" i="1"/>
  <c r="AT124" i="1" s="1"/>
  <c r="AT126" i="1"/>
  <c r="AT125" i="1"/>
  <c r="AT119" i="1"/>
  <c r="AT118" i="1"/>
  <c r="AT117" i="1"/>
  <c r="AT114" i="1"/>
  <c r="AT113" i="1"/>
  <c r="AT112" i="1"/>
  <c r="AT109" i="1"/>
  <c r="AT108" i="1"/>
  <c r="AT107" i="1"/>
  <c r="AT104" i="1"/>
  <c r="AT103" i="1"/>
  <c r="AT102" i="1"/>
  <c r="AT96" i="1"/>
  <c r="AT95" i="1"/>
  <c r="AT94" i="1"/>
  <c r="AT91" i="1"/>
  <c r="AT90" i="1"/>
  <c r="AT89" i="1"/>
  <c r="AT86" i="1"/>
  <c r="AT85" i="1"/>
  <c r="AT84" i="1"/>
  <c r="AT81" i="1"/>
  <c r="AT80" i="1"/>
  <c r="AT79" i="1"/>
  <c r="AT76" i="1"/>
  <c r="AT75" i="1"/>
  <c r="AT74" i="1"/>
  <c r="AT71" i="1"/>
  <c r="AT70" i="1"/>
  <c r="AT69" i="1"/>
  <c r="AT66" i="1"/>
  <c r="AT65" i="1"/>
  <c r="AT64" i="1"/>
  <c r="AT54" i="1"/>
  <c r="AT53" i="1"/>
  <c r="AT52" i="1"/>
  <c r="AT49" i="1"/>
  <c r="AT48" i="1"/>
  <c r="AT47" i="1"/>
  <c r="AT45" i="1"/>
  <c r="AT44" i="1"/>
  <c r="AT43" i="1"/>
  <c r="AT39" i="1"/>
  <c r="AT38" i="1"/>
  <c r="AT37" i="1"/>
  <c r="AT35" i="1"/>
  <c r="AT34" i="1"/>
  <c r="AT33" i="1"/>
  <c r="AT26" i="1"/>
  <c r="AT25" i="1"/>
  <c r="AT24" i="1"/>
  <c r="AT21" i="1"/>
  <c r="AT20" i="1"/>
  <c r="AT19" i="1"/>
  <c r="AT16" i="1"/>
  <c r="AT15" i="1"/>
  <c r="AT14" i="1"/>
  <c r="AT11" i="1"/>
  <c r="AT10" i="1"/>
  <c r="AT9" i="1"/>
  <c r="AT51" i="1" l="1"/>
  <c r="AT18" i="1"/>
  <c r="AT8" i="1"/>
  <c r="AT116" i="1"/>
  <c r="AT46" i="1"/>
  <c r="AT63" i="1"/>
  <c r="AT142" i="1"/>
  <c r="AT111" i="1"/>
  <c r="AT101" i="1"/>
  <c r="AT23" i="1"/>
  <c r="AT137" i="1"/>
  <c r="AT83" i="1"/>
  <c r="AT132" i="1"/>
  <c r="AI192" i="1"/>
  <c r="AT78" i="1"/>
  <c r="AT88" i="1"/>
  <c r="AT93" i="1"/>
  <c r="AT13" i="1"/>
  <c r="AT68" i="1"/>
  <c r="AT73" i="1"/>
  <c r="AT36" i="1"/>
  <c r="AT106" i="1"/>
  <c r="AT42" i="1"/>
  <c r="AT41" i="1" s="1"/>
  <c r="AT32" i="1"/>
  <c r="AL10" i="1"/>
  <c r="AH280" i="1"/>
  <c r="AH273" i="1"/>
  <c r="AH214" i="1"/>
  <c r="AH207" i="1"/>
  <c r="AH197" i="1"/>
  <c r="AH154" i="1"/>
  <c r="AH131" i="1"/>
  <c r="AH123" i="1"/>
  <c r="AH100" i="1"/>
  <c r="AH62" i="1"/>
  <c r="AH30" i="1"/>
  <c r="AH7" i="1"/>
  <c r="AH281" i="1"/>
  <c r="AH257" i="1"/>
  <c r="AH248" i="1"/>
  <c r="AH236" i="1"/>
  <c r="AH223" i="1"/>
  <c r="AH216" i="1"/>
  <c r="AH210" i="1"/>
  <c r="AH179" i="1"/>
  <c r="AH173" i="1"/>
  <c r="AH199" i="1" s="1"/>
  <c r="AH170" i="1"/>
  <c r="AH165" i="1"/>
  <c r="AH158" i="1"/>
  <c r="AH155" i="1"/>
  <c r="AH147" i="1"/>
  <c r="AH142" i="1"/>
  <c r="AH137" i="1"/>
  <c r="AH132" i="1"/>
  <c r="AH124" i="1"/>
  <c r="AH116" i="1"/>
  <c r="AH111" i="1"/>
  <c r="AH106" i="1"/>
  <c r="AH101" i="1"/>
  <c r="AH93" i="1"/>
  <c r="AH88" i="1"/>
  <c r="AH83" i="1"/>
  <c r="AH78" i="1"/>
  <c r="AH73" i="1"/>
  <c r="AH68" i="1"/>
  <c r="AH63" i="1"/>
  <c r="AH51" i="1"/>
  <c r="AH46" i="1"/>
  <c r="AH42" i="1"/>
  <c r="AH36" i="1"/>
  <c r="AH32" i="1"/>
  <c r="AH23" i="1"/>
  <c r="AH18" i="1"/>
  <c r="AH13" i="1"/>
  <c r="AH8" i="1"/>
  <c r="E107" i="10"/>
  <c r="E100" i="10"/>
  <c r="E99" i="10"/>
  <c r="J7" i="10"/>
  <c r="AH7" i="10"/>
  <c r="AU58" i="1" l="1"/>
  <c r="AU56" i="1"/>
  <c r="AI58" i="1"/>
  <c r="AI56" i="1"/>
  <c r="AT31" i="1"/>
  <c r="AH31" i="1"/>
  <c r="AH235" i="1"/>
  <c r="AH215" i="1"/>
  <c r="AH161" i="1"/>
  <c r="AH177" i="1" s="1"/>
  <c r="AH198" i="1" s="1"/>
  <c r="AH202" i="1" s="1"/>
  <c r="AH203" i="1" s="1"/>
  <c r="AH41" i="1"/>
  <c r="AH57" i="1"/>
  <c r="AG32" i="1"/>
  <c r="AH163" i="1" l="1"/>
  <c r="AH183" i="1"/>
  <c r="AH187" i="1" s="1"/>
  <c r="AH193" i="1" s="1"/>
  <c r="AH162" i="1"/>
  <c r="AG280" i="1"/>
  <c r="AG273" i="1"/>
  <c r="AG214" i="1"/>
  <c r="AG207" i="1"/>
  <c r="AG197" i="1"/>
  <c r="AG154" i="1"/>
  <c r="AG131" i="1"/>
  <c r="AG123" i="1"/>
  <c r="AG100" i="1"/>
  <c r="AG62" i="1"/>
  <c r="AG30" i="1"/>
  <c r="AG7" i="1"/>
  <c r="AG281" i="1"/>
  <c r="AG257" i="1"/>
  <c r="AG248" i="1"/>
  <c r="AG236" i="1"/>
  <c r="AG223" i="1"/>
  <c r="AG216" i="1"/>
  <c r="AG210" i="1"/>
  <c r="AG179" i="1"/>
  <c r="AG173" i="1"/>
  <c r="AG199" i="1" s="1"/>
  <c r="AG170" i="1"/>
  <c r="AG165" i="1"/>
  <c r="AG158" i="1"/>
  <c r="AG155" i="1"/>
  <c r="AG147" i="1"/>
  <c r="AG142" i="1"/>
  <c r="AG137" i="1"/>
  <c r="AG132" i="1"/>
  <c r="AG124" i="1"/>
  <c r="AG116" i="1"/>
  <c r="AG111" i="1"/>
  <c r="AG106" i="1"/>
  <c r="AG101" i="1"/>
  <c r="AG93" i="1"/>
  <c r="AG88" i="1"/>
  <c r="AG83" i="1"/>
  <c r="AG78" i="1"/>
  <c r="AG73" i="1"/>
  <c r="AG68" i="1"/>
  <c r="AH58" i="1" s="1"/>
  <c r="AG63" i="1"/>
  <c r="AG51" i="1"/>
  <c r="AG46" i="1"/>
  <c r="AG42" i="1"/>
  <c r="AG36" i="1"/>
  <c r="AG23" i="1"/>
  <c r="AG18" i="1"/>
  <c r="AG13" i="1"/>
  <c r="AG8" i="1"/>
  <c r="AL259" i="1"/>
  <c r="AH56" i="1" l="1"/>
  <c r="AH191" i="1"/>
  <c r="AH192" i="1" s="1"/>
  <c r="AG215" i="1"/>
  <c r="AG57" i="1"/>
  <c r="AG235" i="1"/>
  <c r="AG161" i="1"/>
  <c r="AG177" i="1" s="1"/>
  <c r="AG198" i="1" s="1"/>
  <c r="AG202" i="1" s="1"/>
  <c r="AG203" i="1" s="1"/>
  <c r="AG41" i="1"/>
  <c r="AG31" i="1"/>
  <c r="E98" i="10"/>
  <c r="G251" i="1"/>
  <c r="F251" i="1"/>
  <c r="G240" i="1"/>
  <c r="F240" i="1"/>
  <c r="AF210" i="1"/>
  <c r="AG163" i="1" l="1"/>
  <c r="AG162" i="1"/>
  <c r="AG183" i="1"/>
  <c r="AG187" i="1" s="1"/>
  <c r="AG193" i="1" s="1"/>
  <c r="AT179" i="1"/>
  <c r="AT173" i="1"/>
  <c r="AT199" i="1" s="1"/>
  <c r="AT170" i="1"/>
  <c r="AT165" i="1"/>
  <c r="AT158" i="1"/>
  <c r="AT155" i="1"/>
  <c r="AF32" i="1"/>
  <c r="AF280" i="1"/>
  <c r="AF273" i="1"/>
  <c r="AF214" i="1"/>
  <c r="AF207" i="1"/>
  <c r="AF197" i="1"/>
  <c r="AF154" i="1"/>
  <c r="AF131" i="1"/>
  <c r="AF123" i="1"/>
  <c r="AF100" i="1"/>
  <c r="AF62" i="1"/>
  <c r="AF30" i="1"/>
  <c r="AF7" i="1"/>
  <c r="AF281" i="1"/>
  <c r="AF257" i="1"/>
  <c r="AI276" i="1" s="1"/>
  <c r="AF248" i="1"/>
  <c r="AF236" i="1"/>
  <c r="AF223" i="1"/>
  <c r="AF216" i="1"/>
  <c r="AF179" i="1"/>
  <c r="AF173" i="1"/>
  <c r="AF199" i="1" s="1"/>
  <c r="AF170" i="1"/>
  <c r="AF165" i="1"/>
  <c r="AF158" i="1"/>
  <c r="AF155" i="1"/>
  <c r="AF147" i="1"/>
  <c r="AF142" i="1"/>
  <c r="AF137" i="1"/>
  <c r="AF132" i="1"/>
  <c r="AF124" i="1"/>
  <c r="AF116" i="1"/>
  <c r="AF111" i="1"/>
  <c r="AF106" i="1"/>
  <c r="AF101" i="1"/>
  <c r="AF93" i="1"/>
  <c r="AF88" i="1"/>
  <c r="AF83" i="1"/>
  <c r="AF78" i="1"/>
  <c r="AF73" i="1"/>
  <c r="AF68" i="1"/>
  <c r="AG58" i="1" s="1"/>
  <c r="AF63" i="1"/>
  <c r="AF51" i="1"/>
  <c r="AF46" i="1"/>
  <c r="AF42" i="1"/>
  <c r="AF36" i="1"/>
  <c r="AF23" i="1"/>
  <c r="AF18" i="1"/>
  <c r="AF13" i="1"/>
  <c r="AF8" i="1"/>
  <c r="AI7" i="10"/>
  <c r="K7" i="10"/>
  <c r="D12" i="6"/>
  <c r="AJ7" i="10"/>
  <c r="L7" i="10"/>
  <c r="AG56" i="1" l="1"/>
  <c r="AG191" i="1"/>
  <c r="AJ275" i="1" s="1"/>
  <c r="AU275" i="1" s="1"/>
  <c r="AF31" i="1"/>
  <c r="AT161" i="1"/>
  <c r="AT163" i="1" s="1"/>
  <c r="AF235" i="1"/>
  <c r="AF215" i="1"/>
  <c r="AF161" i="1"/>
  <c r="AF177" i="1" s="1"/>
  <c r="AF183" i="1" s="1"/>
  <c r="AF187" i="1" s="1"/>
  <c r="AF191" i="1" s="1"/>
  <c r="AI275" i="1" s="1"/>
  <c r="AF41" i="1"/>
  <c r="AF57" i="1"/>
  <c r="AS287" i="1"/>
  <c r="AR287" i="1"/>
  <c r="AQ287" i="1"/>
  <c r="AP287" i="1"/>
  <c r="AO287" i="1"/>
  <c r="AN287" i="1"/>
  <c r="AM287" i="1"/>
  <c r="AL287" i="1"/>
  <c r="AD281" i="1"/>
  <c r="AC281" i="1"/>
  <c r="AB281" i="1"/>
  <c r="AA281" i="1"/>
  <c r="Z281" i="1"/>
  <c r="AE281" i="1"/>
  <c r="G287" i="1"/>
  <c r="F287" i="1"/>
  <c r="AI274" i="1" l="1"/>
  <c r="AT162" i="1"/>
  <c r="AG192" i="1"/>
  <c r="AT177" i="1"/>
  <c r="AT183" i="1" s="1"/>
  <c r="AT187" i="1" s="1"/>
  <c r="AF163" i="1"/>
  <c r="AF162" i="1"/>
  <c r="AF198" i="1"/>
  <c r="AF202" i="1" s="1"/>
  <c r="AF203" i="1" s="1"/>
  <c r="AF193" i="1"/>
  <c r="AD36" i="1"/>
  <c r="AE7" i="1"/>
  <c r="AE154" i="1" s="1"/>
  <c r="AE257" i="1"/>
  <c r="AH276" i="1" s="1"/>
  <c r="AT276" i="1" s="1"/>
  <c r="AE248" i="1"/>
  <c r="AE236" i="1"/>
  <c r="AE223" i="1"/>
  <c r="AE216" i="1"/>
  <c r="AE210" i="1"/>
  <c r="AE179" i="1"/>
  <c r="AE173" i="1"/>
  <c r="AE199" i="1" s="1"/>
  <c r="AE170" i="1"/>
  <c r="AE165" i="1"/>
  <c r="AE158" i="1"/>
  <c r="AE155" i="1"/>
  <c r="AE147" i="1"/>
  <c r="AE142" i="1"/>
  <c r="AE137" i="1"/>
  <c r="AE132" i="1"/>
  <c r="AE124" i="1"/>
  <c r="AE116" i="1"/>
  <c r="AE111" i="1"/>
  <c r="AE106" i="1"/>
  <c r="AE101" i="1"/>
  <c r="AE93" i="1"/>
  <c r="AE88" i="1"/>
  <c r="AE83" i="1"/>
  <c r="AE78" i="1"/>
  <c r="AE73" i="1"/>
  <c r="AE68" i="1"/>
  <c r="AF58" i="1" s="1"/>
  <c r="AE63" i="1"/>
  <c r="AE51" i="1"/>
  <c r="AE46" i="1"/>
  <c r="AE42" i="1"/>
  <c r="AE36" i="1"/>
  <c r="AE32" i="1"/>
  <c r="AE23" i="1"/>
  <c r="AE18" i="1"/>
  <c r="AE13" i="1"/>
  <c r="AE8" i="1"/>
  <c r="AT62" i="1"/>
  <c r="AT273" i="1"/>
  <c r="AT280" i="1" s="1"/>
  <c r="AC23" i="1"/>
  <c r="AT198" i="1" l="1"/>
  <c r="AT202" i="1" s="1"/>
  <c r="AT203" i="1" s="1"/>
  <c r="AF56" i="1"/>
  <c r="AE41" i="1"/>
  <c r="AT57" i="1"/>
  <c r="AT193" i="1"/>
  <c r="AT191" i="1"/>
  <c r="AT192" i="1" s="1"/>
  <c r="AF192" i="1"/>
  <c r="AE207" i="1"/>
  <c r="AE214" i="1"/>
  <c r="AE273" i="1"/>
  <c r="AE280" i="1"/>
  <c r="AE31" i="1"/>
  <c r="AE197" i="1"/>
  <c r="AE100" i="1"/>
  <c r="AE123" i="1"/>
  <c r="AE131" i="1"/>
  <c r="AE30" i="1"/>
  <c r="AE62" i="1"/>
  <c r="AE161" i="1"/>
  <c r="AE177" i="1" s="1"/>
  <c r="AE215" i="1"/>
  <c r="AE235" i="1"/>
  <c r="AE57" i="1"/>
  <c r="E97" i="10"/>
  <c r="E96" i="10"/>
  <c r="E95" i="10"/>
  <c r="E94" i="10"/>
  <c r="E93" i="10"/>
  <c r="E92" i="10"/>
  <c r="E91" i="10"/>
  <c r="E90" i="10"/>
  <c r="AK7" i="10"/>
  <c r="M7" i="10"/>
  <c r="AS26" i="1"/>
  <c r="AS25" i="1"/>
  <c r="AS24" i="1"/>
  <c r="AS21" i="1"/>
  <c r="AS20" i="1"/>
  <c r="AS19" i="1"/>
  <c r="AS16" i="1"/>
  <c r="AS15" i="1"/>
  <c r="AS14" i="1"/>
  <c r="AS11" i="1"/>
  <c r="AS10" i="1"/>
  <c r="AS9" i="1"/>
  <c r="AS35" i="1"/>
  <c r="AS34" i="1"/>
  <c r="AS33" i="1"/>
  <c r="AS39" i="1"/>
  <c r="AS38" i="1"/>
  <c r="AS37" i="1"/>
  <c r="AS45" i="1"/>
  <c r="AS44" i="1"/>
  <c r="AS43" i="1"/>
  <c r="AS49" i="1"/>
  <c r="AS48" i="1"/>
  <c r="AS47" i="1"/>
  <c r="AS54" i="1"/>
  <c r="AS53" i="1"/>
  <c r="AS52" i="1"/>
  <c r="AS96" i="1"/>
  <c r="AS95" i="1"/>
  <c r="AS94" i="1"/>
  <c r="AS91" i="1"/>
  <c r="AS90" i="1"/>
  <c r="AS89" i="1"/>
  <c r="AS86" i="1"/>
  <c r="AS85" i="1"/>
  <c r="AS84" i="1"/>
  <c r="AS81" i="1"/>
  <c r="AS80" i="1"/>
  <c r="AS79" i="1"/>
  <c r="AS76" i="1"/>
  <c r="AS75" i="1"/>
  <c r="AS74" i="1"/>
  <c r="AS71" i="1"/>
  <c r="AS70" i="1"/>
  <c r="AS69" i="1"/>
  <c r="AS66" i="1"/>
  <c r="AS65" i="1"/>
  <c r="AS64" i="1"/>
  <c r="AS109" i="1"/>
  <c r="AS108" i="1"/>
  <c r="AS107" i="1"/>
  <c r="AS104" i="1"/>
  <c r="AS103" i="1"/>
  <c r="AS102" i="1"/>
  <c r="AS119" i="1"/>
  <c r="AS118" i="1"/>
  <c r="AS117" i="1"/>
  <c r="AS114" i="1"/>
  <c r="AS113" i="1"/>
  <c r="AS112" i="1"/>
  <c r="AS150" i="1"/>
  <c r="AS149" i="1"/>
  <c r="AS148" i="1"/>
  <c r="AS145" i="1"/>
  <c r="AS144" i="1"/>
  <c r="AS143" i="1"/>
  <c r="AS140" i="1"/>
  <c r="AS139" i="1"/>
  <c r="AS138" i="1"/>
  <c r="AS135" i="1"/>
  <c r="AS134" i="1"/>
  <c r="AS133" i="1"/>
  <c r="AS127" i="1"/>
  <c r="AS126" i="1"/>
  <c r="AS125" i="1"/>
  <c r="AS201" i="1"/>
  <c r="AS200" i="1"/>
  <c r="AS209" i="1"/>
  <c r="AS208" i="1"/>
  <c r="AD223" i="1"/>
  <c r="AS222" i="1"/>
  <c r="AS221" i="1"/>
  <c r="AS220" i="1"/>
  <c r="AS219" i="1"/>
  <c r="AS218" i="1"/>
  <c r="AS217" i="1"/>
  <c r="AS233" i="1"/>
  <c r="AS232" i="1"/>
  <c r="AS231" i="1"/>
  <c r="AS230" i="1"/>
  <c r="AS229" i="1"/>
  <c r="AS228" i="1"/>
  <c r="AS227" i="1"/>
  <c r="AS226" i="1"/>
  <c r="AS225" i="1"/>
  <c r="AS224" i="1"/>
  <c r="AS247" i="1"/>
  <c r="AS246" i="1"/>
  <c r="AS245" i="1"/>
  <c r="AS244" i="1"/>
  <c r="AS243" i="1"/>
  <c r="AS242" i="1"/>
  <c r="AS241" i="1"/>
  <c r="AS239" i="1"/>
  <c r="AS238" i="1"/>
  <c r="AS237" i="1"/>
  <c r="AS255" i="1"/>
  <c r="AS254" i="1"/>
  <c r="AS253" i="1"/>
  <c r="AS252" i="1"/>
  <c r="AS250" i="1"/>
  <c r="AS249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86" i="1"/>
  <c r="AS285" i="1"/>
  <c r="AS284" i="1"/>
  <c r="AS283" i="1"/>
  <c r="AS282" i="1"/>
  <c r="AD280" i="1"/>
  <c r="AD273" i="1"/>
  <c r="AD214" i="1"/>
  <c r="AD207" i="1"/>
  <c r="AD197" i="1"/>
  <c r="AD154" i="1"/>
  <c r="AD131" i="1"/>
  <c r="AD123" i="1"/>
  <c r="AD100" i="1"/>
  <c r="AD62" i="1"/>
  <c r="AD30" i="1"/>
  <c r="AD7" i="1"/>
  <c r="AD257" i="1"/>
  <c r="AG276" i="1" s="1"/>
  <c r="AD248" i="1"/>
  <c r="AD236" i="1"/>
  <c r="AD216" i="1"/>
  <c r="AD210" i="1"/>
  <c r="AD179" i="1"/>
  <c r="AD173" i="1"/>
  <c r="AD199" i="1" s="1"/>
  <c r="AD170" i="1"/>
  <c r="AD165" i="1"/>
  <c r="AD158" i="1"/>
  <c r="AD155" i="1"/>
  <c r="AD147" i="1"/>
  <c r="AD142" i="1"/>
  <c r="AD137" i="1"/>
  <c r="AD132" i="1"/>
  <c r="AD124" i="1"/>
  <c r="AD116" i="1"/>
  <c r="AD111" i="1"/>
  <c r="AD106" i="1"/>
  <c r="AD101" i="1"/>
  <c r="AD93" i="1"/>
  <c r="AD88" i="1"/>
  <c r="AD83" i="1"/>
  <c r="AD78" i="1"/>
  <c r="AD73" i="1"/>
  <c r="AD68" i="1"/>
  <c r="AE56" i="1" s="1"/>
  <c r="AD63" i="1"/>
  <c r="AD51" i="1"/>
  <c r="AD46" i="1"/>
  <c r="AD42" i="1"/>
  <c r="AD41" i="1" s="1"/>
  <c r="AD32" i="1"/>
  <c r="AD23" i="1"/>
  <c r="AD18" i="1"/>
  <c r="AD13" i="1"/>
  <c r="AD8" i="1"/>
  <c r="AM7" i="10"/>
  <c r="AL7" i="10"/>
  <c r="N7" i="10"/>
  <c r="O7" i="10"/>
  <c r="AE162" i="1" l="1"/>
  <c r="AE163" i="1"/>
  <c r="AE58" i="1"/>
  <c r="AE198" i="1"/>
  <c r="AE183" i="1"/>
  <c r="AD235" i="1"/>
  <c r="AD215" i="1"/>
  <c r="AD57" i="1"/>
  <c r="AD31" i="1"/>
  <c r="AD161" i="1"/>
  <c r="AD163" i="1" s="1"/>
  <c r="AQ10" i="1"/>
  <c r="AE187" i="1" l="1"/>
  <c r="AE202" i="1"/>
  <c r="AD177" i="1"/>
  <c r="AD183" i="1" s="1"/>
  <c r="AD187" i="1" s="1"/>
  <c r="AD162" i="1"/>
  <c r="AC42" i="1"/>
  <c r="AB42" i="1"/>
  <c r="AC280" i="1"/>
  <c r="AC273" i="1"/>
  <c r="AC214" i="1"/>
  <c r="AC207" i="1"/>
  <c r="AC197" i="1"/>
  <c r="AC154" i="1"/>
  <c r="AC131" i="1"/>
  <c r="AC123" i="1"/>
  <c r="AC100" i="1"/>
  <c r="AC62" i="1"/>
  <c r="AC30" i="1"/>
  <c r="AC7" i="1"/>
  <c r="AC257" i="1"/>
  <c r="AF276" i="1" s="1"/>
  <c r="AC248" i="1"/>
  <c r="AC236" i="1"/>
  <c r="AC223" i="1"/>
  <c r="AC216" i="1"/>
  <c r="AC210" i="1"/>
  <c r="AC179" i="1"/>
  <c r="AC173" i="1"/>
  <c r="AC199" i="1" s="1"/>
  <c r="AC170" i="1"/>
  <c r="AC165" i="1"/>
  <c r="AC158" i="1"/>
  <c r="AC155" i="1"/>
  <c r="AC147" i="1"/>
  <c r="AC142" i="1"/>
  <c r="AC137" i="1"/>
  <c r="AC132" i="1"/>
  <c r="AC124" i="1"/>
  <c r="AC116" i="1"/>
  <c r="AC111" i="1"/>
  <c r="AC106" i="1"/>
  <c r="AC101" i="1"/>
  <c r="AC93" i="1"/>
  <c r="AC88" i="1"/>
  <c r="AC83" i="1"/>
  <c r="AC78" i="1"/>
  <c r="AC73" i="1"/>
  <c r="AC68" i="1"/>
  <c r="AC63" i="1"/>
  <c r="AC51" i="1"/>
  <c r="AC46" i="1"/>
  <c r="AC36" i="1"/>
  <c r="AC32" i="1"/>
  <c r="AC18" i="1"/>
  <c r="AC13" i="1"/>
  <c r="AC8" i="1"/>
  <c r="E89" i="10"/>
  <c r="E88" i="10"/>
  <c r="E87" i="10"/>
  <c r="AN7" i="10"/>
  <c r="P7" i="10"/>
  <c r="AD198" i="1" l="1"/>
  <c r="AD202" i="1" s="1"/>
  <c r="AD203" i="1" s="1"/>
  <c r="AC31" i="1"/>
  <c r="AE203" i="1"/>
  <c r="AE193" i="1"/>
  <c r="AE191" i="1"/>
  <c r="AH275" i="1" s="1"/>
  <c r="AD58" i="1"/>
  <c r="AD56" i="1"/>
  <c r="AD193" i="1"/>
  <c r="AD191" i="1"/>
  <c r="AC57" i="1"/>
  <c r="AC235" i="1"/>
  <c r="AC41" i="1"/>
  <c r="AC161" i="1"/>
  <c r="AC163" i="1" s="1"/>
  <c r="AC215" i="1"/>
  <c r="AB210" i="1"/>
  <c r="AA210" i="1"/>
  <c r="AH274" i="1" l="1"/>
  <c r="AT275" i="1"/>
  <c r="AT274" i="1" s="1"/>
  <c r="AG275" i="1"/>
  <c r="AE192" i="1"/>
  <c r="AC177" i="1"/>
  <c r="AC183" i="1" s="1"/>
  <c r="AC187" i="1" s="1"/>
  <c r="AD192" i="1"/>
  <c r="AC162" i="1"/>
  <c r="AB32" i="1"/>
  <c r="AG274" i="1" l="1"/>
  <c r="AC198" i="1"/>
  <c r="AC202" i="1" s="1"/>
  <c r="AC203" i="1" s="1"/>
  <c r="AC191" i="1"/>
  <c r="AF275" i="1" s="1"/>
  <c r="AC193" i="1"/>
  <c r="AS210" i="1"/>
  <c r="AB8" i="1"/>
  <c r="AB13" i="1"/>
  <c r="AB18" i="1"/>
  <c r="AB23" i="1"/>
  <c r="AB57" i="1" s="1"/>
  <c r="AB36" i="1"/>
  <c r="AB31" i="1" s="1"/>
  <c r="AB46" i="1"/>
  <c r="AB41" i="1" s="1"/>
  <c r="AB51" i="1"/>
  <c r="AB63" i="1"/>
  <c r="AB68" i="1"/>
  <c r="AB73" i="1"/>
  <c r="AB78" i="1"/>
  <c r="AB83" i="1"/>
  <c r="AB88" i="1"/>
  <c r="AB93" i="1"/>
  <c r="AB101" i="1"/>
  <c r="AB106" i="1"/>
  <c r="AB111" i="1"/>
  <c r="AB116" i="1"/>
  <c r="AB124" i="1"/>
  <c r="AB132" i="1"/>
  <c r="AB137" i="1"/>
  <c r="AB142" i="1"/>
  <c r="AB147" i="1"/>
  <c r="AB155" i="1"/>
  <c r="AB158" i="1"/>
  <c r="AB165" i="1"/>
  <c r="AB170" i="1"/>
  <c r="AB173" i="1"/>
  <c r="AB199" i="1" s="1"/>
  <c r="AB179" i="1"/>
  <c r="AB214" i="1"/>
  <c r="AB216" i="1"/>
  <c r="AB223" i="1"/>
  <c r="AB236" i="1"/>
  <c r="AB248" i="1"/>
  <c r="AB257" i="1"/>
  <c r="AE276" i="1" s="1"/>
  <c r="AB280" i="1"/>
  <c r="AB273" i="1"/>
  <c r="AB207" i="1"/>
  <c r="AB197" i="1"/>
  <c r="AB154" i="1"/>
  <c r="AB131" i="1"/>
  <c r="AB123" i="1"/>
  <c r="AB100" i="1"/>
  <c r="AB62" i="1"/>
  <c r="AB30" i="1"/>
  <c r="AB7" i="1"/>
  <c r="AA280" i="1"/>
  <c r="AA273" i="1"/>
  <c r="AA214" i="1"/>
  <c r="AA30" i="1"/>
  <c r="AA62" i="1"/>
  <c r="AA100" i="1"/>
  <c r="AA131" i="1"/>
  <c r="AA123" i="1"/>
  <c r="AA154" i="1"/>
  <c r="AA197" i="1"/>
  <c r="AA207" i="1"/>
  <c r="AF274" i="1" l="1"/>
  <c r="AB215" i="1"/>
  <c r="AC58" i="1"/>
  <c r="AC56" i="1"/>
  <c r="AC192" i="1"/>
  <c r="AB235" i="1"/>
  <c r="AB161" i="1"/>
  <c r="AB163" i="1" s="1"/>
  <c r="AA7" i="1"/>
  <c r="AA257" i="1"/>
  <c r="AD276" i="1" s="1"/>
  <c r="AS276" i="1" s="1"/>
  <c r="AA248" i="1"/>
  <c r="AA236" i="1"/>
  <c r="AA223" i="1"/>
  <c r="AA216" i="1"/>
  <c r="AA179" i="1"/>
  <c r="AA173" i="1"/>
  <c r="AA199" i="1" s="1"/>
  <c r="AS199" i="1" s="1"/>
  <c r="AA170" i="1"/>
  <c r="AA165" i="1"/>
  <c r="AA158" i="1"/>
  <c r="AA155" i="1"/>
  <c r="AA147" i="1"/>
  <c r="AA142" i="1"/>
  <c r="AA137" i="1"/>
  <c r="AA132" i="1"/>
  <c r="AA124" i="1"/>
  <c r="AA116" i="1"/>
  <c r="AA111" i="1"/>
  <c r="AA106" i="1"/>
  <c r="AA101" i="1"/>
  <c r="AA93" i="1"/>
  <c r="AA88" i="1"/>
  <c r="AA83" i="1"/>
  <c r="AA78" i="1"/>
  <c r="AA73" i="1"/>
  <c r="AA68" i="1"/>
  <c r="AB58" i="1" s="1"/>
  <c r="AA63" i="1"/>
  <c r="AA51" i="1"/>
  <c r="AA46" i="1"/>
  <c r="AA42" i="1"/>
  <c r="AA36" i="1"/>
  <c r="AA32" i="1"/>
  <c r="AA23" i="1"/>
  <c r="AA18" i="1"/>
  <c r="AA13" i="1"/>
  <c r="AA8" i="1"/>
  <c r="AS185" i="1"/>
  <c r="AS179" i="1"/>
  <c r="AS173" i="1"/>
  <c r="AS170" i="1"/>
  <c r="AS158" i="1"/>
  <c r="AS155" i="1"/>
  <c r="AS137" i="1"/>
  <c r="AS93" i="1"/>
  <c r="AS88" i="1"/>
  <c r="AS68" i="1"/>
  <c r="AS18" i="1"/>
  <c r="AS273" i="1"/>
  <c r="AS280" i="1" s="1"/>
  <c r="AS197" i="1"/>
  <c r="AS207" i="1" s="1"/>
  <c r="AS214" i="1" s="1"/>
  <c r="AS154" i="1"/>
  <c r="AS62" i="1"/>
  <c r="AS123" i="1" s="1"/>
  <c r="AS131" i="1" s="1"/>
  <c r="R281" i="1"/>
  <c r="Z210" i="1"/>
  <c r="AT58" i="1" l="1"/>
  <c r="AT56" i="1"/>
  <c r="AB56" i="1"/>
  <c r="AB177" i="1"/>
  <c r="AB198" i="1" s="1"/>
  <c r="AB202" i="1" s="1"/>
  <c r="AB203" i="1" s="1"/>
  <c r="AB162" i="1"/>
  <c r="AA41" i="1"/>
  <c r="AA31" i="1"/>
  <c r="AS101" i="1"/>
  <c r="AS36" i="1"/>
  <c r="AS23" i="1"/>
  <c r="AS46" i="1"/>
  <c r="AS73" i="1"/>
  <c r="AS51" i="1"/>
  <c r="AS32" i="1"/>
  <c r="AS13" i="1"/>
  <c r="AS111" i="1"/>
  <c r="AS116" i="1"/>
  <c r="AS124" i="1"/>
  <c r="AA235" i="1"/>
  <c r="AA215" i="1"/>
  <c r="AS165" i="1"/>
  <c r="AA161" i="1"/>
  <c r="AA163" i="1" s="1"/>
  <c r="AS281" i="1"/>
  <c r="AS248" i="1"/>
  <c r="AS216" i="1"/>
  <c r="AS142" i="1"/>
  <c r="AS106" i="1"/>
  <c r="AS83" i="1"/>
  <c r="AS42" i="1"/>
  <c r="AS132" i="1"/>
  <c r="AA57" i="1"/>
  <c r="AS236" i="1"/>
  <c r="AS257" i="1"/>
  <c r="AS78" i="1"/>
  <c r="AS147" i="1"/>
  <c r="AS223" i="1"/>
  <c r="AS63" i="1"/>
  <c r="AS161" i="1"/>
  <c r="AS8" i="1"/>
  <c r="AB183" i="1" l="1"/>
  <c r="AB187" i="1" s="1"/>
  <c r="AB193" i="1" s="1"/>
  <c r="AA177" i="1"/>
  <c r="AA198" i="1" s="1"/>
  <c r="AS198" i="1" s="1"/>
  <c r="AS162" i="1"/>
  <c r="AS163" i="1"/>
  <c r="AS41" i="1"/>
  <c r="AS215" i="1"/>
  <c r="AS31" i="1"/>
  <c r="AS57" i="1"/>
  <c r="AA162" i="1"/>
  <c r="AS235" i="1"/>
  <c r="AS177" i="1"/>
  <c r="AS183" i="1" s="1"/>
  <c r="AS187" i="1" s="1"/>
  <c r="AS193" i="1" s="1"/>
  <c r="AA183" i="1" l="1"/>
  <c r="AA187" i="1" s="1"/>
  <c r="AA193" i="1" s="1"/>
  <c r="AB191" i="1"/>
  <c r="AB192" i="1" s="1"/>
  <c r="AA202" i="1"/>
  <c r="AA203" i="1" s="1"/>
  <c r="AS202" i="1"/>
  <c r="AS203" i="1" s="1"/>
  <c r="AS191" i="1"/>
  <c r="AS192" i="1" l="1"/>
  <c r="AA191" i="1"/>
  <c r="AD275" i="1" s="1"/>
  <c r="AE275" i="1"/>
  <c r="AE274" i="1" s="1"/>
  <c r="AS275" i="1"/>
  <c r="AD274" i="1"/>
  <c r="AA192" i="1"/>
  <c r="E86" i="10"/>
  <c r="E85" i="10"/>
  <c r="AO7" i="10" l="1"/>
  <c r="Q7" i="10"/>
  <c r="Z280" i="1" l="1"/>
  <c r="AR286" i="1"/>
  <c r="AR285" i="1"/>
  <c r="AR284" i="1"/>
  <c r="AR283" i="1"/>
  <c r="AR282" i="1"/>
  <c r="Z273" i="1"/>
  <c r="Z257" i="1"/>
  <c r="AC276" i="1" s="1"/>
  <c r="Z248" i="1"/>
  <c r="Z236" i="1"/>
  <c r="Z223" i="1"/>
  <c r="Z216" i="1"/>
  <c r="Z214" i="1"/>
  <c r="AR269" i="1"/>
  <c r="AR268" i="1"/>
  <c r="AR267" i="1"/>
  <c r="AR266" i="1"/>
  <c r="AR265" i="1"/>
  <c r="AR264" i="1"/>
  <c r="AR263" i="1"/>
  <c r="AR262" i="1"/>
  <c r="AR261" i="1"/>
  <c r="AR260" i="1"/>
  <c r="AR259" i="1"/>
  <c r="AR258" i="1"/>
  <c r="AR255" i="1"/>
  <c r="AR254" i="1"/>
  <c r="AR253" i="1"/>
  <c r="AR252" i="1"/>
  <c r="AR250" i="1"/>
  <c r="AR249" i="1"/>
  <c r="AR247" i="1"/>
  <c r="AR246" i="1"/>
  <c r="AR245" i="1"/>
  <c r="AR244" i="1"/>
  <c r="AR243" i="1"/>
  <c r="AR242" i="1"/>
  <c r="AR241" i="1"/>
  <c r="AR239" i="1"/>
  <c r="AR238" i="1"/>
  <c r="AR237" i="1"/>
  <c r="AR233" i="1"/>
  <c r="AR232" i="1"/>
  <c r="AR231" i="1"/>
  <c r="AR230" i="1"/>
  <c r="AR229" i="1"/>
  <c r="AR228" i="1"/>
  <c r="AR227" i="1"/>
  <c r="AR226" i="1"/>
  <c r="AR225" i="1"/>
  <c r="AR224" i="1"/>
  <c r="AR222" i="1"/>
  <c r="AR221" i="1"/>
  <c r="AR220" i="1"/>
  <c r="AR219" i="1"/>
  <c r="AR218" i="1"/>
  <c r="AR217" i="1"/>
  <c r="AR209" i="1"/>
  <c r="AR208" i="1"/>
  <c r="Z207" i="1"/>
  <c r="AR201" i="1"/>
  <c r="AR200" i="1"/>
  <c r="Z197" i="1"/>
  <c r="AR189" i="1"/>
  <c r="AR185" i="1"/>
  <c r="AR181" i="1"/>
  <c r="AR180" i="1"/>
  <c r="AR175" i="1"/>
  <c r="AR174" i="1"/>
  <c r="AR171" i="1"/>
  <c r="AR168" i="1"/>
  <c r="AR167" i="1"/>
  <c r="AR166" i="1"/>
  <c r="AR159" i="1"/>
  <c r="AR156" i="1"/>
  <c r="Z179" i="1"/>
  <c r="Z173" i="1"/>
  <c r="Z199" i="1" s="1"/>
  <c r="Z170" i="1"/>
  <c r="Z165" i="1"/>
  <c r="Z158" i="1"/>
  <c r="Z155" i="1"/>
  <c r="Z154" i="1"/>
  <c r="Z131" i="1"/>
  <c r="Z147" i="1"/>
  <c r="Z142" i="1"/>
  <c r="Z137" i="1"/>
  <c r="Z132" i="1"/>
  <c r="AR150" i="1"/>
  <c r="AR149" i="1"/>
  <c r="AR148" i="1"/>
  <c r="AR145" i="1"/>
  <c r="AR144" i="1"/>
  <c r="AR143" i="1"/>
  <c r="AR140" i="1"/>
  <c r="AR139" i="1"/>
  <c r="AR138" i="1"/>
  <c r="AR135" i="1"/>
  <c r="AR134" i="1"/>
  <c r="AR133" i="1"/>
  <c r="AR127" i="1"/>
  <c r="AR126" i="1"/>
  <c r="AR125" i="1"/>
  <c r="Z123" i="1"/>
  <c r="Z124" i="1"/>
  <c r="AR119" i="1"/>
  <c r="AR118" i="1"/>
  <c r="AR117" i="1"/>
  <c r="AR114" i="1"/>
  <c r="AR113" i="1"/>
  <c r="AR112" i="1"/>
  <c r="AR109" i="1"/>
  <c r="AR108" i="1"/>
  <c r="AR107" i="1"/>
  <c r="AR104" i="1"/>
  <c r="AR103" i="1"/>
  <c r="AR102" i="1"/>
  <c r="Z116" i="1"/>
  <c r="Z111" i="1"/>
  <c r="Z106" i="1"/>
  <c r="Z101" i="1"/>
  <c r="Z100" i="1"/>
  <c r="AR96" i="1"/>
  <c r="AR95" i="1"/>
  <c r="AR94" i="1"/>
  <c r="AR91" i="1"/>
  <c r="AR90" i="1"/>
  <c r="AR89" i="1"/>
  <c r="AR86" i="1"/>
  <c r="AR85" i="1"/>
  <c r="AR84" i="1"/>
  <c r="AR81" i="1"/>
  <c r="AR80" i="1"/>
  <c r="AR79" i="1"/>
  <c r="AR76" i="1"/>
  <c r="AR75" i="1"/>
  <c r="AR74" i="1"/>
  <c r="AR71" i="1"/>
  <c r="AR70" i="1"/>
  <c r="AR69" i="1"/>
  <c r="AR66" i="1"/>
  <c r="AR65" i="1"/>
  <c r="AR64" i="1"/>
  <c r="Z93" i="1"/>
  <c r="Z88" i="1"/>
  <c r="Z83" i="1"/>
  <c r="Z78" i="1"/>
  <c r="Z73" i="1"/>
  <c r="Z68" i="1"/>
  <c r="Z63" i="1"/>
  <c r="Z62" i="1"/>
  <c r="AR54" i="1"/>
  <c r="AR53" i="1"/>
  <c r="AR52" i="1"/>
  <c r="AR49" i="1"/>
  <c r="AR48" i="1"/>
  <c r="AR47" i="1"/>
  <c r="AR45" i="1"/>
  <c r="AR44" i="1"/>
  <c r="AR43" i="1"/>
  <c r="AR39" i="1"/>
  <c r="AR38" i="1"/>
  <c r="AR37" i="1"/>
  <c r="AR35" i="1"/>
  <c r="AR34" i="1"/>
  <c r="AR33" i="1"/>
  <c r="Z30" i="1"/>
  <c r="Z51" i="1"/>
  <c r="Z46" i="1"/>
  <c r="Z42" i="1"/>
  <c r="Z36" i="1"/>
  <c r="Z32" i="1"/>
  <c r="Z31" i="1" s="1"/>
  <c r="F15" i="1"/>
  <c r="AR26" i="1"/>
  <c r="AR25" i="1"/>
  <c r="AR24" i="1"/>
  <c r="AR21" i="1"/>
  <c r="AR20" i="1"/>
  <c r="AR19" i="1"/>
  <c r="AR16" i="1"/>
  <c r="AR15" i="1"/>
  <c r="AR14" i="1"/>
  <c r="AR11" i="1"/>
  <c r="AR10" i="1"/>
  <c r="AR9" i="1"/>
  <c r="Z7" i="1"/>
  <c r="Z23" i="1"/>
  <c r="Z18" i="1"/>
  <c r="Z13" i="1"/>
  <c r="Z8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X158" i="1"/>
  <c r="X161" i="1" s="1"/>
  <c r="W158" i="1"/>
  <c r="W161" i="1" s="1"/>
  <c r="V158" i="1"/>
  <c r="V161" i="1" s="1"/>
  <c r="U158" i="1"/>
  <c r="U161" i="1" s="1"/>
  <c r="T158" i="1"/>
  <c r="T161" i="1" s="1"/>
  <c r="S158" i="1"/>
  <c r="S161" i="1" s="1"/>
  <c r="R158" i="1"/>
  <c r="Q158" i="1"/>
  <c r="P158" i="1"/>
  <c r="O158" i="1"/>
  <c r="N158" i="1"/>
  <c r="M158" i="1"/>
  <c r="L158" i="1"/>
  <c r="K158" i="1"/>
  <c r="J158" i="1"/>
  <c r="I158" i="1"/>
  <c r="H158" i="1"/>
  <c r="R155" i="1"/>
  <c r="Q155" i="1"/>
  <c r="P155" i="1"/>
  <c r="O155" i="1"/>
  <c r="N155" i="1"/>
  <c r="M155" i="1"/>
  <c r="L155" i="1"/>
  <c r="K155" i="1"/>
  <c r="J155" i="1"/>
  <c r="I155" i="1"/>
  <c r="H155" i="1"/>
  <c r="AA56" i="1" l="1"/>
  <c r="AA58" i="1"/>
  <c r="R161" i="1"/>
  <c r="R163" i="1" s="1"/>
  <c r="M161" i="1"/>
  <c r="M162" i="1" s="1"/>
  <c r="N161" i="1"/>
  <c r="N163" i="1" s="1"/>
  <c r="J161" i="1"/>
  <c r="J177" i="1" s="1"/>
  <c r="J183" i="1" s="1"/>
  <c r="J187" i="1" s="1"/>
  <c r="AR173" i="1"/>
  <c r="Z215" i="1"/>
  <c r="Z235" i="1"/>
  <c r="Z161" i="1"/>
  <c r="Z177" i="1" s="1"/>
  <c r="Z57" i="1"/>
  <c r="Z41" i="1"/>
  <c r="L161" i="1"/>
  <c r="L177" i="1" s="1"/>
  <c r="L183" i="1" s="1"/>
  <c r="L187" i="1" s="1"/>
  <c r="H161" i="1"/>
  <c r="H163" i="1" s="1"/>
  <c r="I161" i="1"/>
  <c r="I163" i="1" s="1"/>
  <c r="P161" i="1"/>
  <c r="P162" i="1" s="1"/>
  <c r="Q161" i="1"/>
  <c r="Q162" i="1" s="1"/>
  <c r="O161" i="1"/>
  <c r="O162" i="1" s="1"/>
  <c r="K161" i="1"/>
  <c r="K162" i="1" s="1"/>
  <c r="V177" i="1"/>
  <c r="V183" i="1" s="1"/>
  <c r="V187" i="1" s="1"/>
  <c r="V191" i="1" s="1"/>
  <c r="V192" i="1" s="1"/>
  <c r="S162" i="1"/>
  <c r="S177" i="1"/>
  <c r="S183" i="1" s="1"/>
  <c r="S187" i="1" s="1"/>
  <c r="S163" i="1"/>
  <c r="W163" i="1"/>
  <c r="W162" i="1"/>
  <c r="W177" i="1"/>
  <c r="W183" i="1" s="1"/>
  <c r="W187" i="1" s="1"/>
  <c r="X163" i="1"/>
  <c r="X177" i="1"/>
  <c r="X183" i="1" s="1"/>
  <c r="X187" i="1" s="1"/>
  <c r="X162" i="1"/>
  <c r="T177" i="1"/>
  <c r="T183" i="1" s="1"/>
  <c r="T187" i="1" s="1"/>
  <c r="T163" i="1"/>
  <c r="T162" i="1"/>
  <c r="U177" i="1"/>
  <c r="U183" i="1" s="1"/>
  <c r="U187" i="1" s="1"/>
  <c r="U163" i="1"/>
  <c r="U162" i="1"/>
  <c r="V162" i="1"/>
  <c r="V163" i="1"/>
  <c r="V193" i="1" l="1"/>
  <c r="Z163" i="1"/>
  <c r="J162" i="1"/>
  <c r="J163" i="1"/>
  <c r="R177" i="1"/>
  <c r="R183" i="1" s="1"/>
  <c r="R187" i="1" s="1"/>
  <c r="R193" i="1" s="1"/>
  <c r="N162" i="1"/>
  <c r="M163" i="1"/>
  <c r="M177" i="1"/>
  <c r="M183" i="1" s="1"/>
  <c r="M187" i="1" s="1"/>
  <c r="M191" i="1" s="1"/>
  <c r="M192" i="1" s="1"/>
  <c r="R162" i="1"/>
  <c r="N177" i="1"/>
  <c r="N183" i="1" s="1"/>
  <c r="N187" i="1" s="1"/>
  <c r="N193" i="1" s="1"/>
  <c r="H177" i="1"/>
  <c r="H183" i="1" s="1"/>
  <c r="H187" i="1" s="1"/>
  <c r="H193" i="1" s="1"/>
  <c r="L163" i="1"/>
  <c r="L162" i="1"/>
  <c r="K163" i="1"/>
  <c r="K177" i="1"/>
  <c r="K183" i="1" s="1"/>
  <c r="K187" i="1" s="1"/>
  <c r="K193" i="1" s="1"/>
  <c r="Q177" i="1"/>
  <c r="Q183" i="1" s="1"/>
  <c r="Q187" i="1" s="1"/>
  <c r="Q191" i="1" s="1"/>
  <c r="Q192" i="1" s="1"/>
  <c r="Z162" i="1"/>
  <c r="Q163" i="1"/>
  <c r="Z183" i="1"/>
  <c r="Z187" i="1" s="1"/>
  <c r="Z198" i="1"/>
  <c r="I162" i="1"/>
  <c r="H162" i="1"/>
  <c r="O163" i="1"/>
  <c r="I177" i="1"/>
  <c r="I183" i="1" s="1"/>
  <c r="I187" i="1" s="1"/>
  <c r="I193" i="1" s="1"/>
  <c r="P177" i="1"/>
  <c r="P183" i="1" s="1"/>
  <c r="P187" i="1" s="1"/>
  <c r="P163" i="1"/>
  <c r="O177" i="1"/>
  <c r="O183" i="1" s="1"/>
  <c r="O187" i="1" s="1"/>
  <c r="W193" i="1"/>
  <c r="W191" i="1"/>
  <c r="W192" i="1" s="1"/>
  <c r="L191" i="1"/>
  <c r="L192" i="1" s="1"/>
  <c r="L193" i="1"/>
  <c r="R191" i="1"/>
  <c r="R192" i="1" s="1"/>
  <c r="S193" i="1"/>
  <c r="S191" i="1"/>
  <c r="S192" i="1" s="1"/>
  <c r="J191" i="1"/>
  <c r="J192" i="1" s="1"/>
  <c r="J193" i="1"/>
  <c r="U191" i="1"/>
  <c r="U192" i="1" s="1"/>
  <c r="U193" i="1"/>
  <c r="X193" i="1"/>
  <c r="X191" i="1"/>
  <c r="T191" i="1"/>
  <c r="T192" i="1" s="1"/>
  <c r="T193" i="1"/>
  <c r="H191" i="1" l="1"/>
  <c r="H192" i="1" s="1"/>
  <c r="M193" i="1"/>
  <c r="N191" i="1"/>
  <c r="N192" i="1" s="1"/>
  <c r="K191" i="1"/>
  <c r="K192" i="1" s="1"/>
  <c r="X192" i="1"/>
  <c r="Q193" i="1"/>
  <c r="Z202" i="1"/>
  <c r="Z203" i="1" s="1"/>
  <c r="Z193" i="1"/>
  <c r="Z191" i="1"/>
  <c r="AC275" i="1" s="1"/>
  <c r="O193" i="1"/>
  <c r="P193" i="1"/>
  <c r="I191" i="1"/>
  <c r="I192" i="1" s="1"/>
  <c r="O191" i="1"/>
  <c r="O192" i="1" s="1"/>
  <c r="P191" i="1"/>
  <c r="P192" i="1" s="1"/>
  <c r="F283" i="1"/>
  <c r="G283" i="1"/>
  <c r="AL283" i="1"/>
  <c r="AM283" i="1"/>
  <c r="AN283" i="1"/>
  <c r="AO283" i="1"/>
  <c r="AP283" i="1"/>
  <c r="AQ283" i="1"/>
  <c r="AC274" i="1" l="1"/>
  <c r="Z192" i="1"/>
  <c r="E84" i="10"/>
  <c r="E83" i="10"/>
  <c r="E82" i="10"/>
  <c r="E81" i="10"/>
  <c r="E80" i="10"/>
  <c r="E79" i="10"/>
  <c r="E78" i="10"/>
  <c r="E77" i="10"/>
  <c r="AP7" i="10"/>
  <c r="R7" i="10"/>
  <c r="Y42" i="1" l="1"/>
  <c r="Y106" i="1" l="1"/>
  <c r="Y155" i="1" l="1"/>
  <c r="Y280" i="1"/>
  <c r="Y273" i="1"/>
  <c r="Y214" i="1"/>
  <c r="Y207" i="1"/>
  <c r="Y197" i="1"/>
  <c r="Y154" i="1"/>
  <c r="Y131" i="1"/>
  <c r="Y123" i="1"/>
  <c r="Y100" i="1"/>
  <c r="Y62" i="1"/>
  <c r="Y30" i="1"/>
  <c r="Y7" i="1"/>
  <c r="Y281" i="1"/>
  <c r="Y257" i="1"/>
  <c r="AB276" i="1" s="1"/>
  <c r="Y248" i="1"/>
  <c r="Y236" i="1"/>
  <c r="Y223" i="1"/>
  <c r="Y216" i="1"/>
  <c r="Y210" i="1"/>
  <c r="Y179" i="1"/>
  <c r="Y173" i="1"/>
  <c r="Y199" i="1" s="1"/>
  <c r="Y170" i="1"/>
  <c r="Y165" i="1"/>
  <c r="Y158" i="1"/>
  <c r="Y147" i="1"/>
  <c r="Y142" i="1"/>
  <c r="Y137" i="1"/>
  <c r="Y132" i="1"/>
  <c r="Y124" i="1"/>
  <c r="Y116" i="1"/>
  <c r="Y111" i="1"/>
  <c r="Y101" i="1"/>
  <c r="Y93" i="1"/>
  <c r="Y88" i="1"/>
  <c r="Y83" i="1"/>
  <c r="Y78" i="1"/>
  <c r="Y73" i="1"/>
  <c r="Y68" i="1"/>
  <c r="Y63" i="1"/>
  <c r="Y51" i="1"/>
  <c r="Y46" i="1"/>
  <c r="Y41" i="1" s="1"/>
  <c r="Y36" i="1"/>
  <c r="Y32" i="1"/>
  <c r="Y23" i="1"/>
  <c r="Y18" i="1"/>
  <c r="Y13" i="1"/>
  <c r="Y8" i="1"/>
  <c r="Z58" i="1" l="1"/>
  <c r="Z56" i="1"/>
  <c r="Y31" i="1"/>
  <c r="Y161" i="1"/>
  <c r="Y177" i="1" s="1"/>
  <c r="Y215" i="1"/>
  <c r="Y57" i="1"/>
  <c r="Y235" i="1"/>
  <c r="AQ7" i="10"/>
  <c r="S7" i="10"/>
  <c r="Y163" i="1" l="1"/>
  <c r="Y162" i="1"/>
  <c r="Y183" i="1"/>
  <c r="Y187" i="1" s="1"/>
  <c r="Y198" i="1"/>
  <c r="Y202" i="1" l="1"/>
  <c r="Y203" i="1" s="1"/>
  <c r="Y193" i="1"/>
  <c r="Y191" i="1"/>
  <c r="AB275" i="1" s="1"/>
  <c r="AB274" i="1" l="1"/>
  <c r="Z275" i="1"/>
  <c r="AA275" i="1"/>
  <c r="AR275" i="1"/>
  <c r="Y192" i="1"/>
  <c r="D11" i="6"/>
  <c r="X280" i="1"/>
  <c r="W280" i="1"/>
  <c r="X273" i="1"/>
  <c r="W273" i="1"/>
  <c r="X214" i="1"/>
  <c r="W214" i="1"/>
  <c r="X207" i="1"/>
  <c r="W207" i="1"/>
  <c r="X197" i="1"/>
  <c r="W197" i="1"/>
  <c r="X154" i="1"/>
  <c r="W154" i="1"/>
  <c r="X131" i="1"/>
  <c r="W131" i="1"/>
  <c r="X123" i="1"/>
  <c r="W123" i="1"/>
  <c r="X100" i="1"/>
  <c r="W100" i="1"/>
  <c r="X62" i="1"/>
  <c r="W62" i="1"/>
  <c r="X30" i="1"/>
  <c r="W30" i="1"/>
  <c r="X7" i="1"/>
  <c r="W7" i="1"/>
  <c r="X281" i="1"/>
  <c r="X257" i="1"/>
  <c r="AA276" i="1" s="1"/>
  <c r="X248" i="1"/>
  <c r="X236" i="1"/>
  <c r="X223" i="1"/>
  <c r="X216" i="1"/>
  <c r="X210" i="1"/>
  <c r="X199" i="1"/>
  <c r="X147" i="1"/>
  <c r="X142" i="1"/>
  <c r="X137" i="1"/>
  <c r="X132" i="1"/>
  <c r="X124" i="1"/>
  <c r="X116" i="1"/>
  <c r="X111" i="1"/>
  <c r="X106" i="1"/>
  <c r="X101" i="1"/>
  <c r="X93" i="1"/>
  <c r="X88" i="1"/>
  <c r="X83" i="1"/>
  <c r="X78" i="1"/>
  <c r="X73" i="1"/>
  <c r="X68" i="1"/>
  <c r="X63" i="1"/>
  <c r="X51" i="1"/>
  <c r="X46" i="1"/>
  <c r="X42" i="1"/>
  <c r="X36" i="1"/>
  <c r="X32" i="1"/>
  <c r="X23" i="1"/>
  <c r="X18" i="1"/>
  <c r="X13" i="1"/>
  <c r="X8" i="1"/>
  <c r="AA274" i="1" l="1"/>
  <c r="AS274" i="1"/>
  <c r="Y58" i="1"/>
  <c r="Y56" i="1"/>
  <c r="X41" i="1"/>
  <c r="X57" i="1"/>
  <c r="X31" i="1"/>
  <c r="X235" i="1"/>
  <c r="X215" i="1"/>
  <c r="X198" i="1"/>
  <c r="AQ159" i="1"/>
  <c r="AR7" i="10"/>
  <c r="T7" i="10"/>
  <c r="X202" i="1" l="1"/>
  <c r="X203" i="1" s="1"/>
  <c r="AR179" i="1"/>
  <c r="AR170" i="1"/>
  <c r="AR158" i="1"/>
  <c r="AR155" i="1"/>
  <c r="AR116" i="1"/>
  <c r="AR36" i="1"/>
  <c r="AR273" i="1"/>
  <c r="AR280" i="1" s="1"/>
  <c r="AR197" i="1"/>
  <c r="AR207" i="1" s="1"/>
  <c r="AR214" i="1" s="1"/>
  <c r="AR165" i="1"/>
  <c r="AR154" i="1"/>
  <c r="AR62" i="1"/>
  <c r="AR100" i="1" s="1"/>
  <c r="AR123" i="1" s="1"/>
  <c r="AR131" i="1" s="1"/>
  <c r="W281" i="1"/>
  <c r="W257" i="1"/>
  <c r="W248" i="1"/>
  <c r="W236" i="1"/>
  <c r="W223" i="1"/>
  <c r="W216" i="1"/>
  <c r="W210" i="1"/>
  <c r="W199" i="1"/>
  <c r="AR199" i="1" s="1"/>
  <c r="W147" i="1"/>
  <c r="W142" i="1"/>
  <c r="W137" i="1"/>
  <c r="W132" i="1"/>
  <c r="W124" i="1"/>
  <c r="W116" i="1"/>
  <c r="W111" i="1"/>
  <c r="W106" i="1"/>
  <c r="W101" i="1"/>
  <c r="W93" i="1"/>
  <c r="W88" i="1"/>
  <c r="W83" i="1"/>
  <c r="W78" i="1"/>
  <c r="W73" i="1"/>
  <c r="W68" i="1"/>
  <c r="W63" i="1"/>
  <c r="W51" i="1"/>
  <c r="W46" i="1"/>
  <c r="W42" i="1"/>
  <c r="W36" i="1"/>
  <c r="W32" i="1"/>
  <c r="W23" i="1"/>
  <c r="W18" i="1"/>
  <c r="W13" i="1"/>
  <c r="W8" i="1"/>
  <c r="V210" i="1"/>
  <c r="V280" i="1"/>
  <c r="V273" i="1"/>
  <c r="V214" i="1"/>
  <c r="V207" i="1"/>
  <c r="V197" i="1"/>
  <c r="V154" i="1"/>
  <c r="V131" i="1"/>
  <c r="V123" i="1"/>
  <c r="V100" i="1"/>
  <c r="V62" i="1"/>
  <c r="V30" i="1"/>
  <c r="V7" i="1"/>
  <c r="AP267" i="1"/>
  <c r="G254" i="1"/>
  <c r="F254" i="1"/>
  <c r="AQ254" i="1"/>
  <c r="AP254" i="1"/>
  <c r="AO254" i="1"/>
  <c r="AN254" i="1"/>
  <c r="AM254" i="1"/>
  <c r="AL254" i="1"/>
  <c r="AQ264" i="1"/>
  <c r="AP264" i="1"/>
  <c r="AO264" i="1"/>
  <c r="AN264" i="1"/>
  <c r="AM264" i="1"/>
  <c r="AL264" i="1"/>
  <c r="AQ267" i="1"/>
  <c r="G267" i="1"/>
  <c r="F267" i="1"/>
  <c r="AJ267" i="1" s="1"/>
  <c r="G264" i="1"/>
  <c r="F264" i="1"/>
  <c r="AJ264" i="1" s="1"/>
  <c r="G249" i="1"/>
  <c r="F249" i="1"/>
  <c r="AQ249" i="1"/>
  <c r="AP249" i="1"/>
  <c r="AO249" i="1"/>
  <c r="AN249" i="1"/>
  <c r="AM249" i="1"/>
  <c r="AL249" i="1"/>
  <c r="V248" i="1"/>
  <c r="Z276" i="1" l="1"/>
  <c r="W41" i="1"/>
  <c r="X58" i="1"/>
  <c r="X56" i="1"/>
  <c r="AR51" i="1"/>
  <c r="AR210" i="1"/>
  <c r="AR248" i="1"/>
  <c r="AR78" i="1"/>
  <c r="AR83" i="1"/>
  <c r="AR68" i="1"/>
  <c r="AR88" i="1"/>
  <c r="W31" i="1"/>
  <c r="AR46" i="1"/>
  <c r="AR32" i="1"/>
  <c r="AR31" i="1" s="1"/>
  <c r="AR23" i="1"/>
  <c r="AR18" i="1"/>
  <c r="AR8" i="1"/>
  <c r="AR106" i="1"/>
  <c r="AR124" i="1"/>
  <c r="AR147" i="1"/>
  <c r="AR142" i="1"/>
  <c r="AR132" i="1"/>
  <c r="AR236" i="1"/>
  <c r="AR281" i="1"/>
  <c r="W235" i="1"/>
  <c r="AR257" i="1"/>
  <c r="W215" i="1"/>
  <c r="AR223" i="1"/>
  <c r="AR216" i="1"/>
  <c r="AR137" i="1"/>
  <c r="AR111" i="1"/>
  <c r="AR101" i="1"/>
  <c r="AR93" i="1"/>
  <c r="AR73" i="1"/>
  <c r="AR63" i="1"/>
  <c r="AR13" i="1"/>
  <c r="AR42" i="1"/>
  <c r="AR161" i="1"/>
  <c r="W57" i="1"/>
  <c r="AS7" i="10"/>
  <c r="U7" i="10"/>
  <c r="AS58" i="1" l="1"/>
  <c r="AS56" i="1"/>
  <c r="AR276" i="1"/>
  <c r="Z274" i="1"/>
  <c r="AR215" i="1"/>
  <c r="AR41" i="1"/>
  <c r="AR235" i="1"/>
  <c r="W198" i="1"/>
  <c r="AR198" i="1" s="1"/>
  <c r="AR57" i="1"/>
  <c r="AR177" i="1"/>
  <c r="AR183" i="1" s="1"/>
  <c r="AR187" i="1" s="1"/>
  <c r="AR163" i="1"/>
  <c r="AR162" i="1"/>
  <c r="F224" i="1"/>
  <c r="AQ224" i="1"/>
  <c r="V223" i="1"/>
  <c r="AR202" i="1" l="1"/>
  <c r="AR203" i="1" s="1"/>
  <c r="W202" i="1"/>
  <c r="W203" i="1" s="1"/>
  <c r="AR193" i="1"/>
  <c r="AR191" i="1"/>
  <c r="AR192" i="1" s="1"/>
  <c r="V20" i="1"/>
  <c r="V18" i="1" s="1"/>
  <c r="V25" i="1"/>
  <c r="AQ25" i="1" s="1"/>
  <c r="V13" i="1"/>
  <c r="AQ286" i="1"/>
  <c r="AQ285" i="1"/>
  <c r="AQ284" i="1"/>
  <c r="AQ282" i="1"/>
  <c r="AQ269" i="1"/>
  <c r="AQ268" i="1"/>
  <c r="AQ266" i="1"/>
  <c r="AQ265" i="1"/>
  <c r="AQ263" i="1"/>
  <c r="AQ262" i="1"/>
  <c r="AQ261" i="1"/>
  <c r="AQ260" i="1"/>
  <c r="AQ259" i="1"/>
  <c r="AQ258" i="1"/>
  <c r="AQ255" i="1"/>
  <c r="AQ253" i="1"/>
  <c r="AQ252" i="1"/>
  <c r="AQ250" i="1"/>
  <c r="AQ247" i="1"/>
  <c r="AQ246" i="1"/>
  <c r="AQ245" i="1"/>
  <c r="AQ244" i="1"/>
  <c r="AQ243" i="1"/>
  <c r="AQ242" i="1"/>
  <c r="AQ241" i="1"/>
  <c r="AQ239" i="1"/>
  <c r="AQ238" i="1"/>
  <c r="AQ237" i="1"/>
  <c r="AQ233" i="1"/>
  <c r="AQ232" i="1"/>
  <c r="AQ231" i="1"/>
  <c r="AQ230" i="1"/>
  <c r="AQ229" i="1"/>
  <c r="AQ228" i="1"/>
  <c r="AQ227" i="1"/>
  <c r="AQ226" i="1"/>
  <c r="AQ225" i="1"/>
  <c r="AQ222" i="1"/>
  <c r="AQ221" i="1"/>
  <c r="AQ220" i="1"/>
  <c r="AQ219" i="1"/>
  <c r="AQ218" i="1"/>
  <c r="AQ217" i="1"/>
  <c r="AQ209" i="1"/>
  <c r="AQ208" i="1"/>
  <c r="AQ201" i="1"/>
  <c r="AQ200" i="1"/>
  <c r="AQ189" i="1"/>
  <c r="AQ185" i="1"/>
  <c r="AQ181" i="1"/>
  <c r="AQ180" i="1"/>
  <c r="AQ175" i="1"/>
  <c r="AQ174" i="1"/>
  <c r="AQ171" i="1"/>
  <c r="AQ168" i="1"/>
  <c r="AQ167" i="1"/>
  <c r="AQ166" i="1"/>
  <c r="AQ156" i="1"/>
  <c r="AQ150" i="1"/>
  <c r="AQ149" i="1"/>
  <c r="AQ148" i="1"/>
  <c r="AQ145" i="1"/>
  <c r="AQ144" i="1"/>
  <c r="AQ143" i="1"/>
  <c r="AQ140" i="1"/>
  <c r="AQ139" i="1"/>
  <c r="AQ138" i="1"/>
  <c r="AQ135" i="1"/>
  <c r="AQ134" i="1"/>
  <c r="AQ133" i="1"/>
  <c r="AQ127" i="1"/>
  <c r="AQ126" i="1"/>
  <c r="AQ125" i="1"/>
  <c r="AQ119" i="1"/>
  <c r="AQ118" i="1"/>
  <c r="AQ117" i="1"/>
  <c r="AQ114" i="1"/>
  <c r="AQ113" i="1"/>
  <c r="AQ112" i="1"/>
  <c r="AQ109" i="1"/>
  <c r="AQ108" i="1"/>
  <c r="AQ107" i="1"/>
  <c r="AQ104" i="1"/>
  <c r="AQ103" i="1"/>
  <c r="AQ102" i="1"/>
  <c r="AQ96" i="1"/>
  <c r="AQ95" i="1"/>
  <c r="AQ94" i="1"/>
  <c r="AQ91" i="1"/>
  <c r="AQ90" i="1"/>
  <c r="AQ89" i="1"/>
  <c r="AQ86" i="1"/>
  <c r="AQ85" i="1"/>
  <c r="AQ84" i="1"/>
  <c r="AQ81" i="1"/>
  <c r="AQ80" i="1"/>
  <c r="AQ79" i="1"/>
  <c r="AQ76" i="1"/>
  <c r="AQ75" i="1"/>
  <c r="AQ74" i="1"/>
  <c r="AQ71" i="1"/>
  <c r="AQ70" i="1"/>
  <c r="AQ69" i="1"/>
  <c r="AQ66" i="1"/>
  <c r="AQ65" i="1"/>
  <c r="AQ64" i="1"/>
  <c r="AQ54" i="1"/>
  <c r="AQ53" i="1"/>
  <c r="AQ52" i="1"/>
  <c r="AQ49" i="1"/>
  <c r="AQ48" i="1"/>
  <c r="AQ47" i="1"/>
  <c r="AQ45" i="1"/>
  <c r="AQ44" i="1"/>
  <c r="AQ43" i="1"/>
  <c r="AQ39" i="1"/>
  <c r="AQ38" i="1"/>
  <c r="AQ37" i="1"/>
  <c r="AQ35" i="1"/>
  <c r="AQ34" i="1"/>
  <c r="AQ33" i="1"/>
  <c r="AQ26" i="1"/>
  <c r="AQ24" i="1"/>
  <c r="AQ21" i="1"/>
  <c r="AQ19" i="1"/>
  <c r="AQ16" i="1"/>
  <c r="AQ14" i="1"/>
  <c r="AQ11" i="1"/>
  <c r="AQ9" i="1"/>
  <c r="V281" i="1"/>
  <c r="V257" i="1"/>
  <c r="V236" i="1"/>
  <c r="V216" i="1"/>
  <c r="V199" i="1"/>
  <c r="V147" i="1"/>
  <c r="V142" i="1"/>
  <c r="V137" i="1"/>
  <c r="V132" i="1"/>
  <c r="V124" i="1"/>
  <c r="V116" i="1"/>
  <c r="V111" i="1"/>
  <c r="V106" i="1"/>
  <c r="V101" i="1"/>
  <c r="V93" i="1"/>
  <c r="V88" i="1"/>
  <c r="V83" i="1"/>
  <c r="V78" i="1"/>
  <c r="V73" i="1"/>
  <c r="V68" i="1"/>
  <c r="V63" i="1"/>
  <c r="V51" i="1"/>
  <c r="V46" i="1"/>
  <c r="V42" i="1"/>
  <c r="V36" i="1"/>
  <c r="V32" i="1"/>
  <c r="V8" i="1"/>
  <c r="E76" i="10"/>
  <c r="E75" i="10"/>
  <c r="Y276" i="1" l="1"/>
  <c r="V23" i="1"/>
  <c r="V57" i="1" s="1"/>
  <c r="AQ248" i="1"/>
  <c r="W56" i="1"/>
  <c r="W58" i="1"/>
  <c r="V235" i="1"/>
  <c r="AQ223" i="1"/>
  <c r="AQ20" i="1"/>
  <c r="AQ15" i="1"/>
  <c r="V215" i="1"/>
  <c r="V41" i="1"/>
  <c r="V31" i="1"/>
  <c r="V7" i="10"/>
  <c r="AT7" i="10"/>
  <c r="AQ8" i="1"/>
  <c r="AQ46" i="1"/>
  <c r="AQ32" i="1"/>
  <c r="AQ73" i="1"/>
  <c r="AQ116" i="1"/>
  <c r="AQ124" i="1"/>
  <c r="AQ132" i="1"/>
  <c r="AQ137" i="1"/>
  <c r="AQ142" i="1"/>
  <c r="AQ147" i="1"/>
  <c r="AQ158" i="1"/>
  <c r="AQ179" i="1"/>
  <c r="U199" i="1"/>
  <c r="AL258" i="1"/>
  <c r="AL260" i="1"/>
  <c r="AL261" i="1"/>
  <c r="AL262" i="1"/>
  <c r="AL263" i="1"/>
  <c r="AL265" i="1"/>
  <c r="AL266" i="1"/>
  <c r="AL268" i="1"/>
  <c r="AL269" i="1"/>
  <c r="U257" i="1"/>
  <c r="AQ281" i="1"/>
  <c r="U280" i="1"/>
  <c r="T273" i="1"/>
  <c r="U273" i="1"/>
  <c r="U214" i="1"/>
  <c r="U207" i="1"/>
  <c r="U197" i="1"/>
  <c r="U154" i="1"/>
  <c r="T123" i="1"/>
  <c r="U131" i="1"/>
  <c r="U123" i="1"/>
  <c r="U100" i="1"/>
  <c r="U62" i="1"/>
  <c r="U30" i="1"/>
  <c r="U7" i="1"/>
  <c r="U281" i="1"/>
  <c r="U248" i="1"/>
  <c r="U236" i="1"/>
  <c r="U223" i="1"/>
  <c r="U216" i="1"/>
  <c r="U210" i="1"/>
  <c r="U147" i="1"/>
  <c r="U142" i="1"/>
  <c r="U137" i="1"/>
  <c r="U132" i="1"/>
  <c r="U124" i="1"/>
  <c r="U116" i="1"/>
  <c r="U111" i="1"/>
  <c r="U106" i="1"/>
  <c r="U101" i="1"/>
  <c r="U93" i="1"/>
  <c r="U88" i="1"/>
  <c r="U83" i="1"/>
  <c r="U78" i="1"/>
  <c r="U73" i="1"/>
  <c r="U68" i="1"/>
  <c r="V58" i="1" s="1"/>
  <c r="U63" i="1"/>
  <c r="U46" i="1"/>
  <c r="T68" i="1"/>
  <c r="U42" i="1"/>
  <c r="U23" i="1"/>
  <c r="U51" i="1"/>
  <c r="U36" i="1"/>
  <c r="U32" i="1"/>
  <c r="U18" i="1"/>
  <c r="U13" i="1"/>
  <c r="U8" i="1"/>
  <c r="T42" i="1"/>
  <c r="T23" i="1"/>
  <c r="G218" i="1"/>
  <c r="E74" i="10"/>
  <c r="E73" i="10"/>
  <c r="E72" i="10"/>
  <c r="W7" i="10"/>
  <c r="AU7" i="10"/>
  <c r="AV7" i="10"/>
  <c r="X7" i="10"/>
  <c r="G171" i="1"/>
  <c r="F171" i="1"/>
  <c r="G170" i="1"/>
  <c r="F170" i="1"/>
  <c r="T280" i="1"/>
  <c r="Q199" i="1"/>
  <c r="R199" i="1"/>
  <c r="S199" i="1"/>
  <c r="T199" i="1"/>
  <c r="P199" i="1"/>
  <c r="T214" i="1"/>
  <c r="AP171" i="1"/>
  <c r="AP170" i="1" s="1"/>
  <c r="AO171" i="1"/>
  <c r="AO170" i="1" s="1"/>
  <c r="AN171" i="1"/>
  <c r="AN170" i="1" s="1"/>
  <c r="AM171" i="1"/>
  <c r="AM170" i="1" s="1"/>
  <c r="AL171" i="1"/>
  <c r="AL170" i="1" s="1"/>
  <c r="AP166" i="1"/>
  <c r="AP167" i="1"/>
  <c r="AP168" i="1"/>
  <c r="AO166" i="1"/>
  <c r="AO167" i="1"/>
  <c r="AO168" i="1"/>
  <c r="AN166" i="1"/>
  <c r="AN167" i="1"/>
  <c r="AN168" i="1"/>
  <c r="AM166" i="1"/>
  <c r="AM167" i="1"/>
  <c r="AM168" i="1"/>
  <c r="AL166" i="1"/>
  <c r="AL167" i="1"/>
  <c r="AL168" i="1"/>
  <c r="G168" i="1"/>
  <c r="F168" i="1"/>
  <c r="T207" i="1"/>
  <c r="T197" i="1"/>
  <c r="AQ170" i="1"/>
  <c r="T154" i="1"/>
  <c r="T131" i="1"/>
  <c r="T100" i="1"/>
  <c r="T62" i="1"/>
  <c r="T30" i="1"/>
  <c r="T7" i="1"/>
  <c r="T281" i="1"/>
  <c r="T257" i="1"/>
  <c r="T248" i="1"/>
  <c r="T236" i="1"/>
  <c r="T223" i="1"/>
  <c r="T216" i="1"/>
  <c r="T210" i="1"/>
  <c r="T147" i="1"/>
  <c r="T142" i="1"/>
  <c r="T137" i="1"/>
  <c r="T132" i="1"/>
  <c r="T124" i="1"/>
  <c r="T116" i="1"/>
  <c r="T111" i="1"/>
  <c r="T106" i="1"/>
  <c r="T101" i="1"/>
  <c r="T93" i="1"/>
  <c r="T88" i="1"/>
  <c r="T83" i="1"/>
  <c r="T78" i="1"/>
  <c r="T73" i="1"/>
  <c r="T63" i="1"/>
  <c r="T51" i="1"/>
  <c r="T46" i="1"/>
  <c r="T36" i="1"/>
  <c r="T32" i="1"/>
  <c r="T18" i="1"/>
  <c r="T13" i="1"/>
  <c r="T8" i="1"/>
  <c r="D10" i="6"/>
  <c r="AQ273" i="1"/>
  <c r="AQ280" i="1" s="1"/>
  <c r="AQ197" i="1"/>
  <c r="AQ207" i="1" s="1"/>
  <c r="AQ214" i="1" s="1"/>
  <c r="AQ154" i="1"/>
  <c r="AQ30" i="1"/>
  <c r="AQ62" i="1" s="1"/>
  <c r="AQ100" i="1" s="1"/>
  <c r="AQ123" i="1" s="1"/>
  <c r="AQ131" i="1" s="1"/>
  <c r="AQ173" i="1"/>
  <c r="AQ155" i="1"/>
  <c r="AQ111" i="1"/>
  <c r="AQ101" i="1"/>
  <c r="AQ93" i="1"/>
  <c r="AQ68" i="1"/>
  <c r="AQ42" i="1"/>
  <c r="S32" i="1"/>
  <c r="S36" i="1"/>
  <c r="S42" i="1"/>
  <c r="S46" i="1"/>
  <c r="S51" i="1"/>
  <c r="S63" i="1"/>
  <c r="S68" i="1"/>
  <c r="S73" i="1"/>
  <c r="S78" i="1"/>
  <c r="S83" i="1"/>
  <c r="S88" i="1"/>
  <c r="S93" i="1"/>
  <c r="S101" i="1"/>
  <c r="S106" i="1"/>
  <c r="S111" i="1"/>
  <c r="S116" i="1"/>
  <c r="S124" i="1"/>
  <c r="S132" i="1"/>
  <c r="S137" i="1"/>
  <c r="S142" i="1"/>
  <c r="S147" i="1"/>
  <c r="S210" i="1"/>
  <c r="S223" i="1"/>
  <c r="S216" i="1"/>
  <c r="S236" i="1"/>
  <c r="S248" i="1"/>
  <c r="S257" i="1"/>
  <c r="S281" i="1"/>
  <c r="S280" i="1"/>
  <c r="S273" i="1"/>
  <c r="S214" i="1"/>
  <c r="S207" i="1"/>
  <c r="S197" i="1"/>
  <c r="S154" i="1"/>
  <c r="S131" i="1"/>
  <c r="S123" i="1"/>
  <c r="S100" i="1"/>
  <c r="S62" i="1"/>
  <c r="S30" i="1"/>
  <c r="S23" i="1"/>
  <c r="S18" i="1"/>
  <c r="S13" i="1"/>
  <c r="S8" i="1"/>
  <c r="S7" i="1"/>
  <c r="E71" i="10"/>
  <c r="E70" i="10"/>
  <c r="E69" i="10"/>
  <c r="E68" i="10"/>
  <c r="R280" i="1"/>
  <c r="Q280" i="1"/>
  <c r="P280" i="1"/>
  <c r="O280" i="1"/>
  <c r="N280" i="1"/>
  <c r="M280" i="1"/>
  <c r="L280" i="1"/>
  <c r="K280" i="1"/>
  <c r="R273" i="1"/>
  <c r="Q273" i="1"/>
  <c r="P273" i="1"/>
  <c r="O273" i="1"/>
  <c r="N273" i="1"/>
  <c r="M273" i="1"/>
  <c r="L273" i="1"/>
  <c r="K273" i="1"/>
  <c r="R214" i="1"/>
  <c r="Q214" i="1"/>
  <c r="P214" i="1"/>
  <c r="O214" i="1"/>
  <c r="N214" i="1"/>
  <c r="M214" i="1"/>
  <c r="L214" i="1"/>
  <c r="K214" i="1"/>
  <c r="R207" i="1"/>
  <c r="Q207" i="1"/>
  <c r="P207" i="1"/>
  <c r="O207" i="1"/>
  <c r="N207" i="1"/>
  <c r="M207" i="1"/>
  <c r="L207" i="1"/>
  <c r="K207" i="1"/>
  <c r="R197" i="1"/>
  <c r="Q197" i="1"/>
  <c r="P197" i="1"/>
  <c r="O197" i="1"/>
  <c r="N197" i="1"/>
  <c r="M197" i="1"/>
  <c r="L197" i="1"/>
  <c r="K197" i="1"/>
  <c r="R154" i="1"/>
  <c r="Q154" i="1"/>
  <c r="P154" i="1"/>
  <c r="O154" i="1"/>
  <c r="N154" i="1"/>
  <c r="M154" i="1"/>
  <c r="L154" i="1"/>
  <c r="K154" i="1"/>
  <c r="R131" i="1"/>
  <c r="Q131" i="1"/>
  <c r="P131" i="1"/>
  <c r="O131" i="1"/>
  <c r="N131" i="1"/>
  <c r="M131" i="1"/>
  <c r="L131" i="1"/>
  <c r="K131" i="1"/>
  <c r="R123" i="1"/>
  <c r="Q123" i="1"/>
  <c r="P123" i="1"/>
  <c r="O123" i="1"/>
  <c r="N123" i="1"/>
  <c r="M123" i="1"/>
  <c r="L123" i="1"/>
  <c r="K123" i="1"/>
  <c r="R100" i="1"/>
  <c r="Q100" i="1"/>
  <c r="P100" i="1"/>
  <c r="O100" i="1"/>
  <c r="N100" i="1"/>
  <c r="M100" i="1"/>
  <c r="L100" i="1"/>
  <c r="K100" i="1"/>
  <c r="R62" i="1"/>
  <c r="Q62" i="1"/>
  <c r="P62" i="1"/>
  <c r="O62" i="1"/>
  <c r="N62" i="1"/>
  <c r="M62" i="1"/>
  <c r="L62" i="1"/>
  <c r="K62" i="1"/>
  <c r="R30" i="1"/>
  <c r="Q30" i="1"/>
  <c r="P30" i="1"/>
  <c r="O30" i="1"/>
  <c r="N30" i="1"/>
  <c r="M30" i="1"/>
  <c r="L30" i="1"/>
  <c r="K30" i="1"/>
  <c r="R7" i="1"/>
  <c r="Q7" i="1"/>
  <c r="P7" i="1"/>
  <c r="O7" i="1"/>
  <c r="N7" i="1"/>
  <c r="M7" i="1"/>
  <c r="L7" i="1"/>
  <c r="K7" i="1"/>
  <c r="Y7" i="10"/>
  <c r="AW7" i="10"/>
  <c r="AP266" i="1"/>
  <c r="AP222" i="1"/>
  <c r="AP221" i="1"/>
  <c r="AP220" i="1"/>
  <c r="AP219" i="1"/>
  <c r="AP218" i="1"/>
  <c r="AP217" i="1"/>
  <c r="AP233" i="1"/>
  <c r="AP232" i="1"/>
  <c r="AP231" i="1"/>
  <c r="AP230" i="1"/>
  <c r="AP229" i="1"/>
  <c r="AP228" i="1"/>
  <c r="AP227" i="1"/>
  <c r="AP226" i="1"/>
  <c r="AP225" i="1"/>
  <c r="AP269" i="1"/>
  <c r="AP268" i="1"/>
  <c r="AP265" i="1"/>
  <c r="AP263" i="1"/>
  <c r="AP262" i="1"/>
  <c r="AP261" i="1"/>
  <c r="AP260" i="1"/>
  <c r="AP259" i="1"/>
  <c r="AP258" i="1"/>
  <c r="AP255" i="1"/>
  <c r="AP253" i="1"/>
  <c r="AP252" i="1"/>
  <c r="AP250" i="1"/>
  <c r="AP247" i="1"/>
  <c r="AP246" i="1"/>
  <c r="AP245" i="1"/>
  <c r="AP244" i="1"/>
  <c r="AP243" i="1"/>
  <c r="AP242" i="1"/>
  <c r="AP241" i="1"/>
  <c r="AP239" i="1"/>
  <c r="AP238" i="1"/>
  <c r="AP237" i="1"/>
  <c r="AP286" i="1"/>
  <c r="AP285" i="1"/>
  <c r="AP284" i="1"/>
  <c r="AP209" i="1"/>
  <c r="AP208" i="1"/>
  <c r="AP201" i="1"/>
  <c r="AP200" i="1"/>
  <c r="AP189" i="1"/>
  <c r="AP185" i="1"/>
  <c r="AP181" i="1"/>
  <c r="AP180" i="1"/>
  <c r="AP175" i="1"/>
  <c r="AP174" i="1"/>
  <c r="AP159" i="1"/>
  <c r="AP158" i="1" s="1"/>
  <c r="AP156" i="1"/>
  <c r="AP155" i="1" s="1"/>
  <c r="AP150" i="1"/>
  <c r="AP149" i="1"/>
  <c r="AP148" i="1"/>
  <c r="AP145" i="1"/>
  <c r="AP144" i="1"/>
  <c r="AP143" i="1"/>
  <c r="AP140" i="1"/>
  <c r="AP139" i="1"/>
  <c r="AP138" i="1"/>
  <c r="AP135" i="1"/>
  <c r="AP134" i="1"/>
  <c r="AP133" i="1"/>
  <c r="AP127" i="1"/>
  <c r="AP126" i="1"/>
  <c r="AP125" i="1"/>
  <c r="AP119" i="1"/>
  <c r="AP118" i="1"/>
  <c r="AP117" i="1"/>
  <c r="AP114" i="1"/>
  <c r="AP113" i="1"/>
  <c r="AP112" i="1"/>
  <c r="AP104" i="1"/>
  <c r="AP103" i="1"/>
  <c r="AP102" i="1"/>
  <c r="AP109" i="1"/>
  <c r="AP108" i="1"/>
  <c r="AP107" i="1"/>
  <c r="AP96" i="1"/>
  <c r="AP95" i="1"/>
  <c r="AP94" i="1"/>
  <c r="AP91" i="1"/>
  <c r="AP90" i="1"/>
  <c r="AP89" i="1"/>
  <c r="AP86" i="1"/>
  <c r="AP85" i="1"/>
  <c r="AP84" i="1"/>
  <c r="AP81" i="1"/>
  <c r="AP80" i="1"/>
  <c r="AP79" i="1"/>
  <c r="AP76" i="1"/>
  <c r="AP75" i="1"/>
  <c r="AP74" i="1"/>
  <c r="AP71" i="1"/>
  <c r="AP70" i="1"/>
  <c r="AP69" i="1"/>
  <c r="AP66" i="1"/>
  <c r="AP65" i="1"/>
  <c r="AP64" i="1"/>
  <c r="AP54" i="1"/>
  <c r="AP53" i="1"/>
  <c r="AP52" i="1"/>
  <c r="AP49" i="1"/>
  <c r="AP48" i="1"/>
  <c r="AP47" i="1"/>
  <c r="AP45" i="1"/>
  <c r="AP44" i="1"/>
  <c r="AP43" i="1"/>
  <c r="AP40" i="1"/>
  <c r="AP39" i="1"/>
  <c r="AP38" i="1"/>
  <c r="AP37" i="1"/>
  <c r="AP35" i="1"/>
  <c r="AP34" i="1"/>
  <c r="AP33" i="1"/>
  <c r="R32" i="1"/>
  <c r="AP26" i="1"/>
  <c r="AP25" i="1"/>
  <c r="AP24" i="1"/>
  <c r="AP21" i="1"/>
  <c r="AP20" i="1"/>
  <c r="AP19" i="1"/>
  <c r="AP16" i="1"/>
  <c r="AP15" i="1"/>
  <c r="AP14" i="1"/>
  <c r="AP11" i="1"/>
  <c r="AP10" i="1"/>
  <c r="AP9" i="1"/>
  <c r="R257" i="1"/>
  <c r="R248" i="1"/>
  <c r="R236" i="1"/>
  <c r="R223" i="1"/>
  <c r="R216" i="1"/>
  <c r="R210" i="1"/>
  <c r="R147" i="1"/>
  <c r="R142" i="1"/>
  <c r="R137" i="1"/>
  <c r="R132" i="1"/>
  <c r="R124" i="1"/>
  <c r="R116" i="1"/>
  <c r="R111" i="1"/>
  <c r="R106" i="1"/>
  <c r="R101" i="1"/>
  <c r="R93" i="1"/>
  <c r="R88" i="1"/>
  <c r="R83" i="1"/>
  <c r="R78" i="1"/>
  <c r="R73" i="1"/>
  <c r="R68" i="1"/>
  <c r="R63" i="1"/>
  <c r="R51" i="1"/>
  <c r="R46" i="1"/>
  <c r="R42" i="1"/>
  <c r="R36" i="1"/>
  <c r="R23" i="1"/>
  <c r="R18" i="1"/>
  <c r="R13" i="1"/>
  <c r="R8" i="1"/>
  <c r="Z7" i="10"/>
  <c r="AX7" i="10"/>
  <c r="E67" i="10"/>
  <c r="E66" i="10"/>
  <c r="E65" i="10"/>
  <c r="E64" i="10"/>
  <c r="E63" i="10"/>
  <c r="E62" i="10"/>
  <c r="E61" i="10"/>
  <c r="Q124" i="1"/>
  <c r="Q281" i="1"/>
  <c r="Q257" i="1"/>
  <c r="Q248" i="1"/>
  <c r="Q236" i="1"/>
  <c r="Q223" i="1"/>
  <c r="Q216" i="1"/>
  <c r="Q210" i="1"/>
  <c r="Q147" i="1"/>
  <c r="Q142" i="1"/>
  <c r="Q137" i="1"/>
  <c r="Q132" i="1"/>
  <c r="Q116" i="1"/>
  <c r="Q111" i="1"/>
  <c r="Q106" i="1"/>
  <c r="Q101" i="1"/>
  <c r="Q93" i="1"/>
  <c r="Q88" i="1"/>
  <c r="Q83" i="1"/>
  <c r="Q78" i="1"/>
  <c r="Q73" i="1"/>
  <c r="Q68" i="1"/>
  <c r="Q63" i="1"/>
  <c r="Q51" i="1"/>
  <c r="Q46" i="1"/>
  <c r="Q42" i="1"/>
  <c r="Q36" i="1"/>
  <c r="Q32" i="1"/>
  <c r="Q23" i="1"/>
  <c r="Q18" i="1"/>
  <c r="Q13" i="1"/>
  <c r="Q8" i="1"/>
  <c r="P274" i="1"/>
  <c r="O274" i="1"/>
  <c r="AA7" i="10"/>
  <c r="AY7" i="10"/>
  <c r="AO109" i="1"/>
  <c r="AO108" i="1"/>
  <c r="AO107" i="1"/>
  <c r="AO104" i="1"/>
  <c r="AO103" i="1"/>
  <c r="AO102" i="1"/>
  <c r="P281" i="1"/>
  <c r="P257" i="1"/>
  <c r="P248" i="1"/>
  <c r="P236" i="1"/>
  <c r="P223" i="1"/>
  <c r="P216" i="1"/>
  <c r="P210" i="1"/>
  <c r="P147" i="1"/>
  <c r="P142" i="1"/>
  <c r="P137" i="1"/>
  <c r="P132" i="1"/>
  <c r="P124" i="1"/>
  <c r="P116" i="1"/>
  <c r="P111" i="1"/>
  <c r="P106" i="1"/>
  <c r="P101" i="1"/>
  <c r="P93" i="1"/>
  <c r="P88" i="1"/>
  <c r="P83" i="1"/>
  <c r="P78" i="1"/>
  <c r="P73" i="1"/>
  <c r="P68" i="1"/>
  <c r="P63" i="1"/>
  <c r="P51" i="1"/>
  <c r="P46" i="1"/>
  <c r="P42" i="1"/>
  <c r="P36" i="1"/>
  <c r="P32" i="1"/>
  <c r="P23" i="1"/>
  <c r="P18" i="1"/>
  <c r="P13" i="1"/>
  <c r="P8" i="1"/>
  <c r="BB7" i="10"/>
  <c r="AD7" i="10"/>
  <c r="F291" i="1"/>
  <c r="H197" i="1"/>
  <c r="H207" i="1" s="1"/>
  <c r="H214" i="1" s="1"/>
  <c r="I197" i="1"/>
  <c r="I207" i="1" s="1"/>
  <c r="I214" i="1" s="1"/>
  <c r="J197" i="1"/>
  <c r="J207" i="1" s="1"/>
  <c r="J214" i="1" s="1"/>
  <c r="J154" i="1"/>
  <c r="I154" i="1"/>
  <c r="H154" i="1"/>
  <c r="O101" i="1"/>
  <c r="H274" i="1"/>
  <c r="M274" i="1"/>
  <c r="L274" i="1"/>
  <c r="K274" i="1"/>
  <c r="N274" i="1"/>
  <c r="J274" i="1"/>
  <c r="I274" i="1"/>
  <c r="F274" i="1"/>
  <c r="H257" i="1"/>
  <c r="G114" i="1"/>
  <c r="G113" i="1"/>
  <c r="G112" i="1"/>
  <c r="AO150" i="1"/>
  <c r="AO149" i="1"/>
  <c r="AO148" i="1"/>
  <c r="D5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B6" i="10"/>
  <c r="D6" i="10"/>
  <c r="E6" i="10"/>
  <c r="F6" i="10"/>
  <c r="G6" i="10"/>
  <c r="BA7" i="10"/>
  <c r="AZ7" i="10"/>
  <c r="AC7" i="10"/>
  <c r="AB7" i="10"/>
  <c r="I250" i="1"/>
  <c r="I248" i="1" s="1"/>
  <c r="H250" i="1"/>
  <c r="H248" i="1" s="1"/>
  <c r="AO269" i="1"/>
  <c r="AN269" i="1"/>
  <c r="AM269" i="1"/>
  <c r="O257" i="1"/>
  <c r="N257" i="1"/>
  <c r="M257" i="1"/>
  <c r="L257" i="1"/>
  <c r="K257" i="1"/>
  <c r="J257" i="1"/>
  <c r="I257" i="1"/>
  <c r="AO201" i="1"/>
  <c r="AN201" i="1"/>
  <c r="AM201" i="1"/>
  <c r="AL201" i="1"/>
  <c r="F206" i="1"/>
  <c r="F207" i="1"/>
  <c r="G207" i="1"/>
  <c r="F208" i="1"/>
  <c r="G208" i="1"/>
  <c r="AN208" i="1"/>
  <c r="AO208" i="1"/>
  <c r="F209" i="1"/>
  <c r="G209" i="1"/>
  <c r="AN209" i="1"/>
  <c r="AO209" i="1"/>
  <c r="F210" i="1"/>
  <c r="G210" i="1"/>
  <c r="J210" i="1"/>
  <c r="K210" i="1"/>
  <c r="L210" i="1"/>
  <c r="M210" i="1"/>
  <c r="N210" i="1"/>
  <c r="O210" i="1"/>
  <c r="K64" i="1"/>
  <c r="K63" i="1" s="1"/>
  <c r="K90" i="1"/>
  <c r="K89" i="1"/>
  <c r="AO96" i="1"/>
  <c r="AO95" i="1"/>
  <c r="AO94" i="1"/>
  <c r="AO91" i="1"/>
  <c r="AO90" i="1"/>
  <c r="AO89" i="1"/>
  <c r="AO86" i="1"/>
  <c r="AO85" i="1"/>
  <c r="AO84" i="1"/>
  <c r="AO81" i="1"/>
  <c r="AO80" i="1"/>
  <c r="AO79" i="1"/>
  <c r="AO76" i="1"/>
  <c r="AO75" i="1"/>
  <c r="AO74" i="1"/>
  <c r="AO71" i="1"/>
  <c r="AO70" i="1"/>
  <c r="AO69" i="1"/>
  <c r="AO66" i="1"/>
  <c r="AO65" i="1"/>
  <c r="AO64" i="1"/>
  <c r="AO119" i="1"/>
  <c r="AO118" i="1"/>
  <c r="AO117" i="1"/>
  <c r="AO114" i="1"/>
  <c r="AO113" i="1"/>
  <c r="AO112" i="1"/>
  <c r="AO127" i="1"/>
  <c r="AO126" i="1"/>
  <c r="AO125" i="1"/>
  <c r="AO285" i="1"/>
  <c r="AN285" i="1"/>
  <c r="AM285" i="1"/>
  <c r="AL285" i="1"/>
  <c r="AO284" i="1"/>
  <c r="AN284" i="1"/>
  <c r="AM284" i="1"/>
  <c r="AL284" i="1"/>
  <c r="AO282" i="1"/>
  <c r="G285" i="1"/>
  <c r="F285" i="1"/>
  <c r="G284" i="1"/>
  <c r="F284" i="1"/>
  <c r="AO200" i="1"/>
  <c r="AO286" i="1"/>
  <c r="AN286" i="1"/>
  <c r="AN282" i="1"/>
  <c r="AM286" i="1"/>
  <c r="AM282" i="1"/>
  <c r="AL286" i="1"/>
  <c r="AL282" i="1"/>
  <c r="O281" i="1"/>
  <c r="N281" i="1"/>
  <c r="M281" i="1"/>
  <c r="L281" i="1"/>
  <c r="J281" i="1"/>
  <c r="I281" i="1"/>
  <c r="H281" i="1"/>
  <c r="AO268" i="1"/>
  <c r="AN268" i="1"/>
  <c r="AM268" i="1"/>
  <c r="AO266" i="1"/>
  <c r="AN266" i="1"/>
  <c r="AM266" i="1"/>
  <c r="AO265" i="1"/>
  <c r="AN265" i="1"/>
  <c r="AM265" i="1"/>
  <c r="AO263" i="1"/>
  <c r="AN263" i="1"/>
  <c r="AM263" i="1"/>
  <c r="AO262" i="1"/>
  <c r="AN262" i="1"/>
  <c r="AM262" i="1"/>
  <c r="AO261" i="1"/>
  <c r="AN261" i="1"/>
  <c r="AM261" i="1"/>
  <c r="AO260" i="1"/>
  <c r="AN260" i="1"/>
  <c r="AM260" i="1"/>
  <c r="AO259" i="1"/>
  <c r="AN259" i="1"/>
  <c r="AM259" i="1"/>
  <c r="AO258" i="1"/>
  <c r="AN258" i="1"/>
  <c r="AM258" i="1"/>
  <c r="AO255" i="1"/>
  <c r="AN255" i="1"/>
  <c r="AM255" i="1"/>
  <c r="AL255" i="1"/>
  <c r="AO253" i="1"/>
  <c r="AN253" i="1"/>
  <c r="AM253" i="1"/>
  <c r="AL253" i="1"/>
  <c r="AO252" i="1"/>
  <c r="AN252" i="1"/>
  <c r="AM252" i="1"/>
  <c r="AL252" i="1"/>
  <c r="AO250" i="1"/>
  <c r="AN250" i="1"/>
  <c r="AO247" i="1"/>
  <c r="AN247" i="1"/>
  <c r="AM247" i="1"/>
  <c r="AL247" i="1"/>
  <c r="AO246" i="1"/>
  <c r="AN246" i="1"/>
  <c r="AM246" i="1"/>
  <c r="AL246" i="1"/>
  <c r="AO245" i="1"/>
  <c r="AN245" i="1"/>
  <c r="AM245" i="1"/>
  <c r="AL245" i="1"/>
  <c r="AO244" i="1"/>
  <c r="AN244" i="1"/>
  <c r="AM244" i="1"/>
  <c r="AL244" i="1"/>
  <c r="AO243" i="1"/>
  <c r="AN243" i="1"/>
  <c r="AM243" i="1"/>
  <c r="AL243" i="1"/>
  <c r="AO242" i="1"/>
  <c r="AN242" i="1"/>
  <c r="AM242" i="1"/>
  <c r="AL242" i="1"/>
  <c r="AO241" i="1"/>
  <c r="AN241" i="1"/>
  <c r="AM241" i="1"/>
  <c r="AL241" i="1"/>
  <c r="AO239" i="1"/>
  <c r="AN239" i="1"/>
  <c r="AM239" i="1"/>
  <c r="AL239" i="1"/>
  <c r="AO238" i="1"/>
  <c r="AN238" i="1"/>
  <c r="AM238" i="1"/>
  <c r="AL238" i="1"/>
  <c r="G259" i="1"/>
  <c r="F259" i="1"/>
  <c r="G265" i="1"/>
  <c r="F265" i="1"/>
  <c r="AJ265" i="1" s="1"/>
  <c r="G263" i="1"/>
  <c r="F263" i="1"/>
  <c r="AJ263" i="1" s="1"/>
  <c r="J273" i="1"/>
  <c r="J280" i="1" s="1"/>
  <c r="I273" i="1"/>
  <c r="I280" i="1" s="1"/>
  <c r="H273" i="1"/>
  <c r="H280" i="1" s="1"/>
  <c r="AO189" i="1"/>
  <c r="AO181" i="1"/>
  <c r="AO180" i="1"/>
  <c r="AO175" i="1"/>
  <c r="AO174" i="1"/>
  <c r="AO159" i="1"/>
  <c r="AO158" i="1" s="1"/>
  <c r="AO156" i="1"/>
  <c r="AO155" i="1" s="1"/>
  <c r="O236" i="1"/>
  <c r="F57" i="1"/>
  <c r="G214" i="1"/>
  <c r="AO276" i="1"/>
  <c r="AN276" i="1"/>
  <c r="AM276" i="1"/>
  <c r="AL276" i="1"/>
  <c r="AO275" i="1"/>
  <c r="AN275" i="1"/>
  <c r="AM275" i="1"/>
  <c r="AL275" i="1"/>
  <c r="AP273" i="1"/>
  <c r="AP280" i="1" s="1"/>
  <c r="AO273" i="1"/>
  <c r="AO280" i="1" s="1"/>
  <c r="AN273" i="1"/>
  <c r="AN280" i="1" s="1"/>
  <c r="AM273" i="1"/>
  <c r="AM280" i="1" s="1"/>
  <c r="AL273" i="1"/>
  <c r="AL280" i="1" s="1"/>
  <c r="AO237" i="1"/>
  <c r="AN237" i="1"/>
  <c r="AM237" i="1"/>
  <c r="AL237" i="1"/>
  <c r="AO233" i="1"/>
  <c r="AN233" i="1"/>
  <c r="AM233" i="1"/>
  <c r="AL233" i="1"/>
  <c r="AO232" i="1"/>
  <c r="AN232" i="1"/>
  <c r="AM232" i="1"/>
  <c r="AL232" i="1"/>
  <c r="AO231" i="1"/>
  <c r="AN231" i="1"/>
  <c r="AM231" i="1"/>
  <c r="AL231" i="1"/>
  <c r="AO230" i="1"/>
  <c r="AN230" i="1"/>
  <c r="AM230" i="1"/>
  <c r="AL230" i="1"/>
  <c r="AO229" i="1"/>
  <c r="AN229" i="1"/>
  <c r="AM229" i="1"/>
  <c r="AL229" i="1"/>
  <c r="AO228" i="1"/>
  <c r="AN228" i="1"/>
  <c r="AM228" i="1"/>
  <c r="AL228" i="1"/>
  <c r="AO227" i="1"/>
  <c r="AN227" i="1"/>
  <c r="AM227" i="1"/>
  <c r="AL227" i="1"/>
  <c r="AO226" i="1"/>
  <c r="AN226" i="1"/>
  <c r="AM226" i="1"/>
  <c r="AL226" i="1"/>
  <c r="AO225" i="1"/>
  <c r="AN225" i="1"/>
  <c r="AM225" i="1"/>
  <c r="AL225" i="1"/>
  <c r="AO222" i="1"/>
  <c r="AN222" i="1"/>
  <c r="AM222" i="1"/>
  <c r="AL222" i="1"/>
  <c r="AO221" i="1"/>
  <c r="AN221" i="1"/>
  <c r="AM221" i="1"/>
  <c r="AL221" i="1"/>
  <c r="AO220" i="1"/>
  <c r="AN220" i="1"/>
  <c r="AM220" i="1"/>
  <c r="AL220" i="1"/>
  <c r="AO219" i="1"/>
  <c r="AN219" i="1"/>
  <c r="AM219" i="1"/>
  <c r="AL219" i="1"/>
  <c r="AO218" i="1"/>
  <c r="AN218" i="1"/>
  <c r="AM218" i="1"/>
  <c r="AL218" i="1"/>
  <c r="AO217" i="1"/>
  <c r="AN217" i="1"/>
  <c r="AM217" i="1"/>
  <c r="AL217" i="1"/>
  <c r="AP197" i="1"/>
  <c r="AP207" i="1" s="1"/>
  <c r="AP214" i="1" s="1"/>
  <c r="AO197" i="1"/>
  <c r="AO207" i="1" s="1"/>
  <c r="AO214" i="1" s="1"/>
  <c r="AN197" i="1"/>
  <c r="AN207" i="1" s="1"/>
  <c r="AN214" i="1" s="1"/>
  <c r="AM197" i="1"/>
  <c r="AM207" i="1" s="1"/>
  <c r="AM214" i="1" s="1"/>
  <c r="AL197" i="1"/>
  <c r="AL207" i="1" s="1"/>
  <c r="AL214" i="1" s="1"/>
  <c r="AN200" i="1"/>
  <c r="AM200" i="1"/>
  <c r="AL200" i="1"/>
  <c r="AP154" i="1"/>
  <c r="AO154" i="1"/>
  <c r="AN154" i="1"/>
  <c r="AM154" i="1"/>
  <c r="AL154" i="1"/>
  <c r="AN156" i="1"/>
  <c r="AN155" i="1" s="1"/>
  <c r="AM156" i="1"/>
  <c r="AM155" i="1" s="1"/>
  <c r="AL156" i="1"/>
  <c r="AL155" i="1" s="1"/>
  <c r="AN159" i="1"/>
  <c r="AN158" i="1" s="1"/>
  <c r="AM159" i="1"/>
  <c r="AM158" i="1" s="1"/>
  <c r="AL159" i="1"/>
  <c r="AL158" i="1" s="1"/>
  <c r="AN175" i="1"/>
  <c r="AM175" i="1"/>
  <c r="AL175" i="1"/>
  <c r="AN174" i="1"/>
  <c r="AM174" i="1"/>
  <c r="AL174" i="1"/>
  <c r="AN181" i="1"/>
  <c r="AM181" i="1"/>
  <c r="AL181" i="1"/>
  <c r="AN180" i="1"/>
  <c r="AM180" i="1"/>
  <c r="AL180" i="1"/>
  <c r="AO185" i="1"/>
  <c r="AN185" i="1"/>
  <c r="AM185" i="1"/>
  <c r="AL185" i="1"/>
  <c r="AN189" i="1"/>
  <c r="AM189" i="1"/>
  <c r="AL189" i="1"/>
  <c r="O199" i="1"/>
  <c r="N199" i="1"/>
  <c r="M199" i="1"/>
  <c r="L199" i="1"/>
  <c r="K199" i="1"/>
  <c r="J199" i="1"/>
  <c r="I199" i="1"/>
  <c r="H199" i="1"/>
  <c r="O248" i="1"/>
  <c r="N248" i="1"/>
  <c r="M248" i="1"/>
  <c r="L248" i="1"/>
  <c r="K248" i="1"/>
  <c r="J248" i="1"/>
  <c r="N236" i="1"/>
  <c r="M236" i="1"/>
  <c r="L236" i="1"/>
  <c r="K236" i="1"/>
  <c r="J236" i="1"/>
  <c r="I236" i="1"/>
  <c r="H236" i="1"/>
  <c r="O223" i="1"/>
  <c r="N223" i="1"/>
  <c r="M223" i="1"/>
  <c r="L223" i="1"/>
  <c r="K223" i="1"/>
  <c r="J223" i="1"/>
  <c r="I223" i="1"/>
  <c r="H223" i="1"/>
  <c r="O216" i="1"/>
  <c r="N216" i="1"/>
  <c r="M216" i="1"/>
  <c r="L216" i="1"/>
  <c r="K216" i="1"/>
  <c r="J216" i="1"/>
  <c r="I216" i="1"/>
  <c r="H216" i="1"/>
  <c r="F33" i="1"/>
  <c r="F34" i="1"/>
  <c r="AN150" i="1"/>
  <c r="AM150" i="1"/>
  <c r="AL150" i="1"/>
  <c r="AN149" i="1"/>
  <c r="AM149" i="1"/>
  <c r="AL149" i="1"/>
  <c r="AN148" i="1"/>
  <c r="AM148" i="1"/>
  <c r="AL148" i="1"/>
  <c r="AO145" i="1"/>
  <c r="AN145" i="1"/>
  <c r="AM145" i="1"/>
  <c r="AL145" i="1"/>
  <c r="AO144" i="1"/>
  <c r="AN144" i="1"/>
  <c r="AM144" i="1"/>
  <c r="AL144" i="1"/>
  <c r="AO143" i="1"/>
  <c r="AN143" i="1"/>
  <c r="AM143" i="1"/>
  <c r="AL143" i="1"/>
  <c r="AO140" i="1"/>
  <c r="AN140" i="1"/>
  <c r="AM140" i="1"/>
  <c r="AL140" i="1"/>
  <c r="AO139" i="1"/>
  <c r="AN139" i="1"/>
  <c r="AM139" i="1"/>
  <c r="AL139" i="1"/>
  <c r="AO138" i="1"/>
  <c r="AN138" i="1"/>
  <c r="AM138" i="1"/>
  <c r="AL138" i="1"/>
  <c r="O147" i="1"/>
  <c r="N147" i="1"/>
  <c r="M147" i="1"/>
  <c r="L147" i="1"/>
  <c r="K147" i="1"/>
  <c r="J147" i="1"/>
  <c r="I147" i="1"/>
  <c r="H147" i="1"/>
  <c r="O142" i="1"/>
  <c r="N142" i="1"/>
  <c r="M142" i="1"/>
  <c r="L142" i="1"/>
  <c r="K142" i="1"/>
  <c r="J142" i="1"/>
  <c r="I142" i="1"/>
  <c r="H142" i="1"/>
  <c r="O137" i="1"/>
  <c r="N137" i="1"/>
  <c r="M137" i="1"/>
  <c r="L137" i="1"/>
  <c r="K137" i="1"/>
  <c r="J137" i="1"/>
  <c r="I137" i="1"/>
  <c r="H137" i="1"/>
  <c r="O132" i="1"/>
  <c r="N132" i="1"/>
  <c r="M132" i="1"/>
  <c r="L132" i="1"/>
  <c r="K132" i="1"/>
  <c r="J132" i="1"/>
  <c r="I132" i="1"/>
  <c r="H132" i="1"/>
  <c r="AO135" i="1"/>
  <c r="AN135" i="1"/>
  <c r="AM135" i="1"/>
  <c r="AL135" i="1"/>
  <c r="AO134" i="1"/>
  <c r="AN134" i="1"/>
  <c r="AM134" i="1"/>
  <c r="AL134" i="1"/>
  <c r="AO133" i="1"/>
  <c r="AN133" i="1"/>
  <c r="AM133" i="1"/>
  <c r="AL133" i="1"/>
  <c r="AN127" i="1"/>
  <c r="AM127" i="1"/>
  <c r="AL127" i="1"/>
  <c r="AN126" i="1"/>
  <c r="AM126" i="1"/>
  <c r="AL126" i="1"/>
  <c r="AN125" i="1"/>
  <c r="AM125" i="1"/>
  <c r="AL125" i="1"/>
  <c r="O124" i="1"/>
  <c r="N124" i="1"/>
  <c r="M124" i="1"/>
  <c r="L124" i="1"/>
  <c r="K124" i="1"/>
  <c r="J124" i="1"/>
  <c r="I124" i="1"/>
  <c r="H124" i="1"/>
  <c r="AN119" i="1"/>
  <c r="AM119" i="1"/>
  <c r="AL119" i="1"/>
  <c r="AN118" i="1"/>
  <c r="AM118" i="1"/>
  <c r="AL118" i="1"/>
  <c r="AN117" i="1"/>
  <c r="AM117" i="1"/>
  <c r="AL117" i="1"/>
  <c r="O116" i="1"/>
  <c r="N116" i="1"/>
  <c r="M116" i="1"/>
  <c r="L116" i="1"/>
  <c r="K116" i="1"/>
  <c r="J116" i="1"/>
  <c r="I116" i="1"/>
  <c r="H116" i="1"/>
  <c r="O111" i="1"/>
  <c r="N111" i="1"/>
  <c r="M111" i="1"/>
  <c r="L111" i="1"/>
  <c r="K111" i="1"/>
  <c r="J111" i="1"/>
  <c r="I111" i="1"/>
  <c r="H111" i="1"/>
  <c r="AN114" i="1"/>
  <c r="AM114" i="1"/>
  <c r="AL114" i="1"/>
  <c r="AN113" i="1"/>
  <c r="AM113" i="1"/>
  <c r="AL113" i="1"/>
  <c r="AN112" i="1"/>
  <c r="AM112" i="1"/>
  <c r="AL112" i="1"/>
  <c r="AN109" i="1"/>
  <c r="AM109" i="1"/>
  <c r="AL109" i="1"/>
  <c r="AN108" i="1"/>
  <c r="AM108" i="1"/>
  <c r="AL108" i="1"/>
  <c r="AN107" i="1"/>
  <c r="AM107" i="1"/>
  <c r="AL107" i="1"/>
  <c r="O106" i="1"/>
  <c r="N106" i="1"/>
  <c r="M106" i="1"/>
  <c r="L106" i="1"/>
  <c r="K106" i="1"/>
  <c r="J106" i="1"/>
  <c r="I106" i="1"/>
  <c r="H106" i="1"/>
  <c r="N101" i="1"/>
  <c r="M101" i="1"/>
  <c r="L101" i="1"/>
  <c r="K101" i="1"/>
  <c r="J101" i="1"/>
  <c r="I101" i="1"/>
  <c r="H101" i="1"/>
  <c r="AN104" i="1"/>
  <c r="AM104" i="1"/>
  <c r="AL104" i="1"/>
  <c r="AN103" i="1"/>
  <c r="AM103" i="1"/>
  <c r="AL103" i="1"/>
  <c r="AN102" i="1"/>
  <c r="AM102" i="1"/>
  <c r="AL102" i="1"/>
  <c r="O8" i="1"/>
  <c r="N8" i="1"/>
  <c r="M8" i="1"/>
  <c r="L8" i="1"/>
  <c r="K8" i="1"/>
  <c r="J8" i="1"/>
  <c r="I8" i="1"/>
  <c r="H8" i="1"/>
  <c r="O13" i="1"/>
  <c r="N13" i="1"/>
  <c r="M13" i="1"/>
  <c r="L13" i="1"/>
  <c r="K13" i="1"/>
  <c r="J13" i="1"/>
  <c r="I13" i="1"/>
  <c r="H13" i="1"/>
  <c r="O18" i="1"/>
  <c r="N18" i="1"/>
  <c r="M18" i="1"/>
  <c r="L18" i="1"/>
  <c r="K18" i="1"/>
  <c r="J18" i="1"/>
  <c r="I18" i="1"/>
  <c r="H18" i="1"/>
  <c r="O23" i="1"/>
  <c r="N23" i="1"/>
  <c r="M23" i="1"/>
  <c r="L23" i="1"/>
  <c r="K23" i="1"/>
  <c r="J23" i="1"/>
  <c r="I23" i="1"/>
  <c r="H23" i="1"/>
  <c r="O32" i="1"/>
  <c r="N32" i="1"/>
  <c r="M32" i="1"/>
  <c r="L32" i="1"/>
  <c r="K32" i="1"/>
  <c r="J32" i="1"/>
  <c r="I32" i="1"/>
  <c r="H32" i="1"/>
  <c r="O36" i="1"/>
  <c r="N36" i="1"/>
  <c r="M36" i="1"/>
  <c r="L36" i="1"/>
  <c r="K36" i="1"/>
  <c r="J36" i="1"/>
  <c r="I36" i="1"/>
  <c r="H36" i="1"/>
  <c r="O42" i="1"/>
  <c r="N42" i="1"/>
  <c r="N57" i="1" s="1"/>
  <c r="M42" i="1"/>
  <c r="L42" i="1"/>
  <c r="K42" i="1"/>
  <c r="J42" i="1"/>
  <c r="I42" i="1"/>
  <c r="I57" i="1" s="1"/>
  <c r="H42" i="1"/>
  <c r="O46" i="1"/>
  <c r="N46" i="1"/>
  <c r="M46" i="1"/>
  <c r="L46" i="1"/>
  <c r="K46" i="1"/>
  <c r="J46" i="1"/>
  <c r="I46" i="1"/>
  <c r="H46" i="1"/>
  <c r="H58" i="1" s="1"/>
  <c r="O51" i="1"/>
  <c r="N51" i="1"/>
  <c r="M51" i="1"/>
  <c r="L51" i="1"/>
  <c r="K51" i="1"/>
  <c r="J51" i="1"/>
  <c r="I51" i="1"/>
  <c r="H51" i="1"/>
  <c r="O93" i="1"/>
  <c r="N93" i="1"/>
  <c r="M93" i="1"/>
  <c r="L93" i="1"/>
  <c r="K93" i="1"/>
  <c r="J93" i="1"/>
  <c r="I93" i="1"/>
  <c r="H93" i="1"/>
  <c r="O88" i="1"/>
  <c r="N88" i="1"/>
  <c r="M88" i="1"/>
  <c r="L88" i="1"/>
  <c r="J88" i="1"/>
  <c r="I88" i="1"/>
  <c r="H88" i="1"/>
  <c r="O83" i="1"/>
  <c r="N83" i="1"/>
  <c r="M83" i="1"/>
  <c r="L83" i="1"/>
  <c r="K83" i="1"/>
  <c r="J83" i="1"/>
  <c r="I83" i="1"/>
  <c r="H83" i="1"/>
  <c r="O78" i="1"/>
  <c r="N78" i="1"/>
  <c r="M78" i="1"/>
  <c r="L78" i="1"/>
  <c r="K78" i="1"/>
  <c r="J78" i="1"/>
  <c r="I78" i="1"/>
  <c r="H78" i="1"/>
  <c r="O73" i="1"/>
  <c r="N73" i="1"/>
  <c r="M73" i="1"/>
  <c r="L73" i="1"/>
  <c r="K73" i="1"/>
  <c r="J73" i="1"/>
  <c r="I73" i="1"/>
  <c r="H73" i="1"/>
  <c r="O68" i="1"/>
  <c r="N68" i="1"/>
  <c r="M68" i="1"/>
  <c r="L68" i="1"/>
  <c r="K68" i="1"/>
  <c r="J68" i="1"/>
  <c r="I68" i="1"/>
  <c r="H68" i="1"/>
  <c r="O63" i="1"/>
  <c r="N63" i="1"/>
  <c r="M63" i="1"/>
  <c r="L63" i="1"/>
  <c r="J63" i="1"/>
  <c r="I63" i="1"/>
  <c r="H63" i="1"/>
  <c r="AN96" i="1"/>
  <c r="AM96" i="1"/>
  <c r="AL96" i="1"/>
  <c r="AN95" i="1"/>
  <c r="AM95" i="1"/>
  <c r="AL95" i="1"/>
  <c r="AN94" i="1"/>
  <c r="AM94" i="1"/>
  <c r="AL94" i="1"/>
  <c r="AN91" i="1"/>
  <c r="AM91" i="1"/>
  <c r="AL91" i="1"/>
  <c r="AN90" i="1"/>
  <c r="AM90" i="1"/>
  <c r="AL90" i="1"/>
  <c r="AN89" i="1"/>
  <c r="AM89" i="1"/>
  <c r="AL89" i="1"/>
  <c r="AN86" i="1"/>
  <c r="AM86" i="1"/>
  <c r="AL86" i="1"/>
  <c r="AN85" i="1"/>
  <c r="AM85" i="1"/>
  <c r="AL85" i="1"/>
  <c r="AN84" i="1"/>
  <c r="AM84" i="1"/>
  <c r="AL84" i="1"/>
  <c r="AN81" i="1"/>
  <c r="AM81" i="1"/>
  <c r="AL81" i="1"/>
  <c r="AN80" i="1"/>
  <c r="AM80" i="1"/>
  <c r="AL80" i="1"/>
  <c r="AN79" i="1"/>
  <c r="AM79" i="1"/>
  <c r="AL79" i="1"/>
  <c r="AN76" i="1"/>
  <c r="AM76" i="1"/>
  <c r="AL76" i="1"/>
  <c r="AN75" i="1"/>
  <c r="AM75" i="1"/>
  <c r="AL75" i="1"/>
  <c r="AN74" i="1"/>
  <c r="AM74" i="1"/>
  <c r="AL74" i="1"/>
  <c r="AN71" i="1"/>
  <c r="AM71" i="1"/>
  <c r="AL71" i="1"/>
  <c r="AN70" i="1"/>
  <c r="AM70" i="1"/>
  <c r="AL70" i="1"/>
  <c r="AN69" i="1"/>
  <c r="AM69" i="1"/>
  <c r="AL69" i="1"/>
  <c r="AN66" i="1"/>
  <c r="AN65" i="1"/>
  <c r="AN64" i="1"/>
  <c r="AM66" i="1"/>
  <c r="AM65" i="1"/>
  <c r="AM64" i="1"/>
  <c r="AL66" i="1"/>
  <c r="AL65" i="1"/>
  <c r="AL64" i="1"/>
  <c r="AP30" i="1"/>
  <c r="AP62" i="1" s="1"/>
  <c r="AP100" i="1" s="1"/>
  <c r="AP123" i="1" s="1"/>
  <c r="AP131" i="1" s="1"/>
  <c r="AO30" i="1"/>
  <c r="AO62" i="1" s="1"/>
  <c r="AO100" i="1" s="1"/>
  <c r="AO123" i="1" s="1"/>
  <c r="AO131" i="1" s="1"/>
  <c r="AN30" i="1"/>
  <c r="AN62" i="1" s="1"/>
  <c r="AN100" i="1" s="1"/>
  <c r="AN123" i="1" s="1"/>
  <c r="AN131" i="1" s="1"/>
  <c r="AM30" i="1"/>
  <c r="AM62" i="1" s="1"/>
  <c r="AM100" i="1" s="1"/>
  <c r="AM123" i="1" s="1"/>
  <c r="AM131" i="1" s="1"/>
  <c r="AL30" i="1"/>
  <c r="AL62" i="1" s="1"/>
  <c r="AL100" i="1" s="1"/>
  <c r="AL123" i="1" s="1"/>
  <c r="AL131" i="1" s="1"/>
  <c r="J30" i="1"/>
  <c r="J62" i="1" s="1"/>
  <c r="J100" i="1" s="1"/>
  <c r="J123" i="1" s="1"/>
  <c r="J131" i="1" s="1"/>
  <c r="I30" i="1"/>
  <c r="I62" i="1" s="1"/>
  <c r="I100" i="1" s="1"/>
  <c r="I123" i="1" s="1"/>
  <c r="I131" i="1" s="1"/>
  <c r="H30" i="1"/>
  <c r="H62" i="1" s="1"/>
  <c r="H100" i="1" s="1"/>
  <c r="H123" i="1" s="1"/>
  <c r="H131" i="1" s="1"/>
  <c r="AO54" i="1"/>
  <c r="AN54" i="1"/>
  <c r="AM54" i="1"/>
  <c r="AL54" i="1"/>
  <c r="AO53" i="1"/>
  <c r="AN53" i="1"/>
  <c r="AM53" i="1"/>
  <c r="AL53" i="1"/>
  <c r="AO52" i="1"/>
  <c r="AN52" i="1"/>
  <c r="AM52" i="1"/>
  <c r="AL52" i="1"/>
  <c r="AO49" i="1"/>
  <c r="AN49" i="1"/>
  <c r="AM49" i="1"/>
  <c r="AL49" i="1"/>
  <c r="AO48" i="1"/>
  <c r="AN48" i="1"/>
  <c r="AM48" i="1"/>
  <c r="AL48" i="1"/>
  <c r="AO47" i="1"/>
  <c r="AN47" i="1"/>
  <c r="AM47" i="1"/>
  <c r="AL47" i="1"/>
  <c r="AO45" i="1"/>
  <c r="AN45" i="1"/>
  <c r="AM45" i="1"/>
  <c r="AL45" i="1"/>
  <c r="AO44" i="1"/>
  <c r="AN44" i="1"/>
  <c r="AM44" i="1"/>
  <c r="AL44" i="1"/>
  <c r="AO43" i="1"/>
  <c r="AN43" i="1"/>
  <c r="AM43" i="1"/>
  <c r="AL43" i="1"/>
  <c r="AO39" i="1"/>
  <c r="AN39" i="1"/>
  <c r="AM39" i="1"/>
  <c r="AL39" i="1"/>
  <c r="AO38" i="1"/>
  <c r="AN38" i="1"/>
  <c r="AM38" i="1"/>
  <c r="AL38" i="1"/>
  <c r="AO37" i="1"/>
  <c r="AN37" i="1"/>
  <c r="AM37" i="1"/>
  <c r="AL37" i="1"/>
  <c r="AO35" i="1"/>
  <c r="AN35" i="1"/>
  <c r="AM35" i="1"/>
  <c r="AL35" i="1"/>
  <c r="AO34" i="1"/>
  <c r="AN34" i="1"/>
  <c r="AM34" i="1"/>
  <c r="AL34" i="1"/>
  <c r="AO33" i="1"/>
  <c r="AN33" i="1"/>
  <c r="AM33" i="1"/>
  <c r="AL33" i="1"/>
  <c r="AO26" i="1"/>
  <c r="AN26" i="1"/>
  <c r="AM26" i="1"/>
  <c r="AL26" i="1"/>
  <c r="AO25" i="1"/>
  <c r="AN25" i="1"/>
  <c r="AM25" i="1"/>
  <c r="AL25" i="1"/>
  <c r="AO24" i="1"/>
  <c r="AN24" i="1"/>
  <c r="AM24" i="1"/>
  <c r="AL24" i="1"/>
  <c r="AO21" i="1"/>
  <c r="AN21" i="1"/>
  <c r="AM21" i="1"/>
  <c r="AL21" i="1"/>
  <c r="AO20" i="1"/>
  <c r="AN20" i="1"/>
  <c r="AM20" i="1"/>
  <c r="AL20" i="1"/>
  <c r="AO19" i="1"/>
  <c r="AN19" i="1"/>
  <c r="AM19" i="1"/>
  <c r="AL19" i="1"/>
  <c r="AO16" i="1"/>
  <c r="AN16" i="1"/>
  <c r="AM16" i="1"/>
  <c r="AL16" i="1"/>
  <c r="AO15" i="1"/>
  <c r="AN15" i="1"/>
  <c r="AM15" i="1"/>
  <c r="AL15" i="1"/>
  <c r="AO14" i="1"/>
  <c r="AN14" i="1"/>
  <c r="AM14" i="1"/>
  <c r="AL14" i="1"/>
  <c r="AO11" i="1"/>
  <c r="AN11" i="1"/>
  <c r="AM11" i="1"/>
  <c r="AL11" i="1"/>
  <c r="AO10" i="1"/>
  <c r="AN10" i="1"/>
  <c r="AM10" i="1"/>
  <c r="AO9" i="1"/>
  <c r="AN9" i="1"/>
  <c r="AM9" i="1"/>
  <c r="AL9" i="1"/>
  <c r="G7" i="1"/>
  <c r="G273" i="1" s="1"/>
  <c r="G280" i="1" s="1"/>
  <c r="K281" i="1"/>
  <c r="G268" i="1"/>
  <c r="F268" i="1"/>
  <c r="AJ268" i="1" s="1"/>
  <c r="F226" i="1"/>
  <c r="G226" i="1"/>
  <c r="F290" i="1"/>
  <c r="F225" i="1"/>
  <c r="F218" i="1"/>
  <c r="G225" i="1"/>
  <c r="G66" i="1"/>
  <c r="F66" i="1"/>
  <c r="G65" i="1"/>
  <c r="F65" i="1"/>
  <c r="G64" i="1"/>
  <c r="F64" i="1"/>
  <c r="G63" i="1"/>
  <c r="F63" i="1"/>
  <c r="F36" i="1"/>
  <c r="G193" i="1"/>
  <c r="F193" i="1"/>
  <c r="G281" i="1"/>
  <c r="G286" i="1"/>
  <c r="F286" i="1"/>
  <c r="F281" i="1"/>
  <c r="G282" i="1"/>
  <c r="F282" i="1"/>
  <c r="F280" i="1"/>
  <c r="G274" i="1"/>
  <c r="G276" i="1"/>
  <c r="F276" i="1"/>
  <c r="G275" i="1"/>
  <c r="F275" i="1"/>
  <c r="F273" i="1"/>
  <c r="F272" i="1"/>
  <c r="G203" i="1"/>
  <c r="G202" i="1"/>
  <c r="G201" i="1"/>
  <c r="G200" i="1"/>
  <c r="G199" i="1"/>
  <c r="G198" i="1"/>
  <c r="F203" i="1"/>
  <c r="F202" i="1"/>
  <c r="F201" i="1"/>
  <c r="F200" i="1"/>
  <c r="F199" i="1"/>
  <c r="F198" i="1"/>
  <c r="G58" i="1"/>
  <c r="G57" i="1"/>
  <c r="G56" i="1"/>
  <c r="F58" i="1"/>
  <c r="F56" i="1"/>
  <c r="G46" i="1"/>
  <c r="F46" i="1"/>
  <c r="G42" i="1"/>
  <c r="F42" i="1"/>
  <c r="G36" i="1"/>
  <c r="G32" i="1"/>
  <c r="F32" i="1"/>
  <c r="F214" i="1"/>
  <c r="F197" i="1"/>
  <c r="F154" i="1"/>
  <c r="F123" i="1"/>
  <c r="F122" i="1"/>
  <c r="F131" i="1"/>
  <c r="F130" i="1"/>
  <c r="F100" i="1"/>
  <c r="F99" i="1"/>
  <c r="F62" i="1"/>
  <c r="F61" i="1"/>
  <c r="F30" i="1"/>
  <c r="F29" i="1"/>
  <c r="F243" i="1"/>
  <c r="G243" i="1"/>
  <c r="F244" i="1"/>
  <c r="G244" i="1"/>
  <c r="F245" i="1"/>
  <c r="G245" i="1"/>
  <c r="F246" i="1"/>
  <c r="G246" i="1"/>
  <c r="F252" i="1"/>
  <c r="G252" i="1"/>
  <c r="F253" i="1"/>
  <c r="G253" i="1"/>
  <c r="F255" i="1"/>
  <c r="G255" i="1"/>
  <c r="G222" i="1"/>
  <c r="F222" i="1"/>
  <c r="G221" i="1"/>
  <c r="F221" i="1"/>
  <c r="G220" i="1"/>
  <c r="F220" i="1"/>
  <c r="G219" i="1"/>
  <c r="F219" i="1"/>
  <c r="G217" i="1"/>
  <c r="F217" i="1"/>
  <c r="F96" i="1"/>
  <c r="G119" i="1"/>
  <c r="F119" i="1"/>
  <c r="G118" i="1"/>
  <c r="F118" i="1"/>
  <c r="G117" i="1"/>
  <c r="F117" i="1"/>
  <c r="G116" i="1"/>
  <c r="F116" i="1"/>
  <c r="G109" i="1"/>
  <c r="F109" i="1"/>
  <c r="G108" i="1"/>
  <c r="F108" i="1"/>
  <c r="G107" i="1"/>
  <c r="F107" i="1"/>
  <c r="G106" i="1"/>
  <c r="F106" i="1"/>
  <c r="G96" i="1"/>
  <c r="G95" i="1"/>
  <c r="G94" i="1"/>
  <c r="G93" i="1"/>
  <c r="G91" i="1"/>
  <c r="G90" i="1"/>
  <c r="G89" i="1"/>
  <c r="G88" i="1"/>
  <c r="G86" i="1"/>
  <c r="G85" i="1"/>
  <c r="G84" i="1"/>
  <c r="G83" i="1"/>
  <c r="G127" i="1"/>
  <c r="G126" i="1"/>
  <c r="G125" i="1"/>
  <c r="G124" i="1"/>
  <c r="G145" i="1"/>
  <c r="G144" i="1"/>
  <c r="G143" i="1"/>
  <c r="G142" i="1"/>
  <c r="G81" i="1"/>
  <c r="G80" i="1"/>
  <c r="G79" i="1"/>
  <c r="G78" i="1"/>
  <c r="G54" i="1"/>
  <c r="G53" i="1"/>
  <c r="G52" i="1"/>
  <c r="G51" i="1"/>
  <c r="G16" i="1"/>
  <c r="G15" i="1"/>
  <c r="G14" i="1"/>
  <c r="G10" i="1"/>
  <c r="G11" i="1"/>
  <c r="G9" i="1"/>
  <c r="G13" i="1"/>
  <c r="G8" i="1"/>
  <c r="G18" i="1"/>
  <c r="F147" i="1"/>
  <c r="G140" i="1"/>
  <c r="G139" i="1"/>
  <c r="G138" i="1"/>
  <c r="G137" i="1"/>
  <c r="F140" i="1"/>
  <c r="F139" i="1"/>
  <c r="F138" i="1"/>
  <c r="F137" i="1"/>
  <c r="F132" i="1"/>
  <c r="F83" i="1"/>
  <c r="F91" i="1"/>
  <c r="F90" i="1"/>
  <c r="F89" i="1"/>
  <c r="F88" i="1"/>
  <c r="F86" i="1"/>
  <c r="F85" i="1"/>
  <c r="F84" i="1"/>
  <c r="F79" i="1"/>
  <c r="F78" i="1"/>
  <c r="F81" i="1"/>
  <c r="F80" i="1"/>
  <c r="F93" i="1"/>
  <c r="F54" i="1"/>
  <c r="F53" i="1"/>
  <c r="F52" i="1"/>
  <c r="F51" i="1"/>
  <c r="G135" i="1"/>
  <c r="G134" i="1"/>
  <c r="G133" i="1"/>
  <c r="G132" i="1"/>
  <c r="F145" i="1"/>
  <c r="F144" i="1"/>
  <c r="F143" i="1"/>
  <c r="F142" i="1"/>
  <c r="G167" i="1"/>
  <c r="F167" i="1"/>
  <c r="G173" i="1"/>
  <c r="F173" i="1"/>
  <c r="F192" i="1"/>
  <c r="F191" i="1"/>
  <c r="F189" i="1"/>
  <c r="F183" i="1"/>
  <c r="F181" i="1"/>
  <c r="F180" i="1"/>
  <c r="F179" i="1"/>
  <c r="F177" i="1"/>
  <c r="F175" i="1"/>
  <c r="F174" i="1"/>
  <c r="F166" i="1"/>
  <c r="F165" i="1"/>
  <c r="F163" i="1"/>
  <c r="F162" i="1"/>
  <c r="F161" i="1"/>
  <c r="F159" i="1"/>
  <c r="F158" i="1"/>
  <c r="F156" i="1"/>
  <c r="F155" i="1"/>
  <c r="G192" i="1"/>
  <c r="G191" i="1"/>
  <c r="G189" i="1"/>
  <c r="G183" i="1"/>
  <c r="G166" i="1"/>
  <c r="G159" i="1"/>
  <c r="F196" i="1"/>
  <c r="F114" i="1"/>
  <c r="F113" i="1"/>
  <c r="F112" i="1"/>
  <c r="G111" i="1"/>
  <c r="F111" i="1"/>
  <c r="F16" i="1"/>
  <c r="F14" i="1"/>
  <c r="F11" i="1"/>
  <c r="F10" i="1"/>
  <c r="F9" i="1"/>
  <c r="G49" i="1"/>
  <c r="F49" i="1"/>
  <c r="G45" i="1"/>
  <c r="F45" i="1"/>
  <c r="G48" i="1"/>
  <c r="F48" i="1"/>
  <c r="G44" i="1"/>
  <c r="F44" i="1"/>
  <c r="G47" i="1"/>
  <c r="F47" i="1"/>
  <c r="G43" i="1"/>
  <c r="F43" i="1"/>
  <c r="G39" i="1"/>
  <c r="F39" i="1"/>
  <c r="G35" i="1"/>
  <c r="F35" i="1"/>
  <c r="G38" i="1"/>
  <c r="F38" i="1"/>
  <c r="G34" i="1"/>
  <c r="G37" i="1"/>
  <c r="G33" i="1"/>
  <c r="F37" i="1"/>
  <c r="F127" i="1"/>
  <c r="F126" i="1"/>
  <c r="F125" i="1"/>
  <c r="F95" i="1"/>
  <c r="F94" i="1"/>
  <c r="G76" i="1"/>
  <c r="F76" i="1"/>
  <c r="G75" i="1"/>
  <c r="F75" i="1"/>
  <c r="G74" i="1"/>
  <c r="F74" i="1"/>
  <c r="G71" i="1"/>
  <c r="F71" i="1"/>
  <c r="G70" i="1"/>
  <c r="F70" i="1"/>
  <c r="G69" i="1"/>
  <c r="F69" i="1"/>
  <c r="F31" i="1"/>
  <c r="G31" i="1"/>
  <c r="F41" i="1"/>
  <c r="G41" i="1"/>
  <c r="F68" i="1"/>
  <c r="G68" i="1"/>
  <c r="F73" i="1"/>
  <c r="G73" i="1"/>
  <c r="F101" i="1"/>
  <c r="G101" i="1"/>
  <c r="F102" i="1"/>
  <c r="G102" i="1"/>
  <c r="F103" i="1"/>
  <c r="G103" i="1"/>
  <c r="F104" i="1"/>
  <c r="G104" i="1"/>
  <c r="F124" i="1"/>
  <c r="F133" i="1"/>
  <c r="F134" i="1"/>
  <c r="F135" i="1"/>
  <c r="G147" i="1"/>
  <c r="F148" i="1"/>
  <c r="G148" i="1"/>
  <c r="F149" i="1"/>
  <c r="G149" i="1"/>
  <c r="F150" i="1"/>
  <c r="G150" i="1"/>
  <c r="F10" i="6"/>
  <c r="D5" i="6"/>
  <c r="G174" i="1"/>
  <c r="F20" i="1"/>
  <c r="G232" i="1"/>
  <c r="F232" i="1"/>
  <c r="F266" i="1"/>
  <c r="F262" i="1"/>
  <c r="AJ262" i="1" s="1"/>
  <c r="F261" i="1"/>
  <c r="AJ261" i="1" s="1"/>
  <c r="F260" i="1"/>
  <c r="AJ260" i="1" s="1"/>
  <c r="F258" i="1"/>
  <c r="AJ258" i="1" s="1"/>
  <c r="F257" i="1"/>
  <c r="F250" i="1"/>
  <c r="AJ248" i="1" s="1"/>
  <c r="F248" i="1"/>
  <c r="F247" i="1"/>
  <c r="F242" i="1"/>
  <c r="F241" i="1"/>
  <c r="F239" i="1"/>
  <c r="F238" i="1"/>
  <c r="F237" i="1"/>
  <c r="F236" i="1"/>
  <c r="F235" i="1"/>
  <c r="F233" i="1"/>
  <c r="F231" i="1"/>
  <c r="F230" i="1"/>
  <c r="F229" i="1"/>
  <c r="F228" i="1"/>
  <c r="F227" i="1"/>
  <c r="F223" i="1"/>
  <c r="G247" i="1"/>
  <c r="G25" i="1"/>
  <c r="F25" i="1"/>
  <c r="F24" i="1"/>
  <c r="F23" i="1"/>
  <c r="G24" i="1"/>
  <c r="G23" i="1"/>
  <c r="G250" i="1"/>
  <c r="G260" i="1"/>
  <c r="G248" i="1"/>
  <c r="G230" i="1"/>
  <c r="G242" i="1"/>
  <c r="G228" i="1"/>
  <c r="G165" i="1"/>
  <c r="G261" i="1"/>
  <c r="G262" i="1"/>
  <c r="G233" i="1"/>
  <c r="G181" i="1"/>
  <c r="G180" i="1"/>
  <c r="G179" i="1"/>
  <c r="G177" i="1"/>
  <c r="G175" i="1"/>
  <c r="G163" i="1"/>
  <c r="G162" i="1"/>
  <c r="D16" i="6"/>
  <c r="F7" i="1"/>
  <c r="G266" i="1"/>
  <c r="G258" i="1"/>
  <c r="G257" i="1"/>
  <c r="G241" i="1"/>
  <c r="G239" i="1"/>
  <c r="G238" i="1"/>
  <c r="G237" i="1"/>
  <c r="G236" i="1"/>
  <c r="G235" i="1"/>
  <c r="G231" i="1"/>
  <c r="G229" i="1"/>
  <c r="G227" i="1"/>
  <c r="G223" i="1"/>
  <c r="G216" i="1"/>
  <c r="G215" i="1"/>
  <c r="G161" i="1"/>
  <c r="G158" i="1"/>
  <c r="G156" i="1"/>
  <c r="G155" i="1"/>
  <c r="F216" i="1"/>
  <c r="F215" i="1"/>
  <c r="F213" i="1"/>
  <c r="F153" i="1"/>
  <c r="F6" i="1"/>
  <c r="F26" i="1"/>
  <c r="F21" i="1"/>
  <c r="F19" i="1"/>
  <c r="F18" i="1"/>
  <c r="F13" i="1"/>
  <c r="D15" i="6"/>
  <c r="D8" i="6"/>
  <c r="G26" i="1"/>
  <c r="G21" i="1"/>
  <c r="G20" i="1"/>
  <c r="G19" i="1"/>
  <c r="F8" i="1"/>
  <c r="F11" i="6"/>
  <c r="K57" i="1" l="1"/>
  <c r="AJ257" i="1"/>
  <c r="AJ276" i="1" s="1"/>
  <c r="AJ216" i="1"/>
  <c r="AJ223" i="1"/>
  <c r="AJ236" i="1"/>
  <c r="H215" i="1"/>
  <c r="I215" i="1"/>
  <c r="AL250" i="1"/>
  <c r="L215" i="1"/>
  <c r="M41" i="1"/>
  <c r="M56" i="1" s="1"/>
  <c r="O215" i="1"/>
  <c r="W276" i="1"/>
  <c r="AP161" i="1"/>
  <c r="AP163" i="1" s="1"/>
  <c r="R276" i="1"/>
  <c r="X276" i="1"/>
  <c r="S276" i="1"/>
  <c r="T276" i="1"/>
  <c r="V276" i="1"/>
  <c r="AQ276" i="1" s="1"/>
  <c r="Q276" i="1"/>
  <c r="U276" i="1"/>
  <c r="K215" i="1"/>
  <c r="H31" i="1"/>
  <c r="Q58" i="1"/>
  <c r="AR58" i="1"/>
  <c r="AR56" i="1"/>
  <c r="K31" i="1"/>
  <c r="N235" i="1"/>
  <c r="I41" i="1"/>
  <c r="I56" i="1" s="1"/>
  <c r="R235" i="1"/>
  <c r="J235" i="1"/>
  <c r="H235" i="1"/>
  <c r="AL248" i="1"/>
  <c r="M235" i="1"/>
  <c r="Q235" i="1"/>
  <c r="S235" i="1"/>
  <c r="U235" i="1"/>
  <c r="AO248" i="1"/>
  <c r="K235" i="1"/>
  <c r="N215" i="1"/>
  <c r="L235" i="1"/>
  <c r="T235" i="1"/>
  <c r="M215" i="1"/>
  <c r="I235" i="1"/>
  <c r="AN248" i="1"/>
  <c r="K88" i="1"/>
  <c r="AP248" i="1"/>
  <c r="O235" i="1"/>
  <c r="P235" i="1"/>
  <c r="R31" i="1"/>
  <c r="AP88" i="1"/>
  <c r="AP137" i="1"/>
  <c r="S58" i="1"/>
  <c r="AL274" i="1"/>
  <c r="S41" i="1"/>
  <c r="AM8" i="1"/>
  <c r="J215" i="1"/>
  <c r="AO116" i="1"/>
  <c r="AP173" i="1"/>
  <c r="N41" i="1"/>
  <c r="N56" i="1" s="1"/>
  <c r="AO51" i="1"/>
  <c r="AM137" i="1"/>
  <c r="AM250" i="1"/>
  <c r="AM248" i="1" s="1"/>
  <c r="AN216" i="1"/>
  <c r="AP18" i="1"/>
  <c r="AL179" i="1"/>
  <c r="AN173" i="1"/>
  <c r="AN199" i="1" s="1"/>
  <c r="AP216" i="1"/>
  <c r="AO73" i="1"/>
  <c r="AN63" i="1"/>
  <c r="AO173" i="1"/>
  <c r="AL147" i="1"/>
  <c r="T31" i="1"/>
  <c r="AO179" i="1"/>
  <c r="AP42" i="1"/>
  <c r="AL8" i="1"/>
  <c r="AL13" i="1"/>
  <c r="AL32" i="1"/>
  <c r="AO223" i="1"/>
  <c r="AL142" i="1"/>
  <c r="AL137" i="1"/>
  <c r="AP101" i="1"/>
  <c r="AM78" i="1"/>
  <c r="AP73" i="1"/>
  <c r="AL73" i="1"/>
  <c r="AM68" i="1"/>
  <c r="AP63" i="1"/>
  <c r="R57" i="1"/>
  <c r="T57" i="1"/>
  <c r="AL36" i="1"/>
  <c r="AO23" i="1"/>
  <c r="AL18" i="1"/>
  <c r="AM106" i="1"/>
  <c r="AL223" i="1"/>
  <c r="AO8" i="1"/>
  <c r="AO13" i="1"/>
  <c r="AO42" i="1"/>
  <c r="AO46" i="1"/>
  <c r="AP8" i="1"/>
  <c r="AN274" i="1"/>
  <c r="AO274" i="1"/>
  <c r="P215" i="1"/>
  <c r="AL111" i="1"/>
  <c r="R58" i="1"/>
  <c r="AP124" i="1"/>
  <c r="AP210" i="1"/>
  <c r="T215" i="1"/>
  <c r="AM101" i="1"/>
  <c r="G30" i="1"/>
  <c r="G62" i="1" s="1"/>
  <c r="G100" i="1" s="1"/>
  <c r="G123" i="1" s="1"/>
  <c r="G131" i="1" s="1"/>
  <c r="G154" i="1" s="1"/>
  <c r="G197" i="1" s="1"/>
  <c r="J31" i="1"/>
  <c r="AN101" i="1"/>
  <c r="AO147" i="1"/>
  <c r="AN78" i="1"/>
  <c r="AO101" i="1"/>
  <c r="Q31" i="1"/>
  <c r="AP13" i="1"/>
  <c r="AM142" i="1"/>
  <c r="AM274" i="1"/>
  <c r="AN132" i="1"/>
  <c r="AN223" i="1"/>
  <c r="AO18" i="1"/>
  <c r="AO32" i="1"/>
  <c r="AL93" i="1"/>
  <c r="AM147" i="1"/>
  <c r="AM173" i="1"/>
  <c r="AM199" i="1" s="1"/>
  <c r="AO124" i="1"/>
  <c r="U41" i="1"/>
  <c r="U56" i="1" s="1"/>
  <c r="AO165" i="1"/>
  <c r="AN161" i="1"/>
  <c r="AN162" i="1" s="1"/>
  <c r="AP179" i="1"/>
  <c r="AQ199" i="1"/>
  <c r="AN68" i="1"/>
  <c r="AP78" i="1"/>
  <c r="AM83" i="1"/>
  <c r="AL88" i="1"/>
  <c r="AP93" i="1"/>
  <c r="AN93" i="1"/>
  <c r="AM132" i="1"/>
  <c r="AM124" i="1"/>
  <c r="AP116" i="1"/>
  <c r="AN116" i="1"/>
  <c r="AO36" i="1"/>
  <c r="L58" i="1"/>
  <c r="P58" i="1"/>
  <c r="U58" i="1"/>
  <c r="H41" i="1"/>
  <c r="H56" i="1" s="1"/>
  <c r="M57" i="1"/>
  <c r="AL42" i="1"/>
  <c r="H57" i="1"/>
  <c r="P57" i="1"/>
  <c r="R41" i="1"/>
  <c r="R56" i="1" s="1"/>
  <c r="U31" i="1"/>
  <c r="AP32" i="1"/>
  <c r="AL23" i="1"/>
  <c r="V198" i="1"/>
  <c r="AO161" i="1"/>
  <c r="AP147" i="1"/>
  <c r="AQ41" i="1"/>
  <c r="AL257" i="1"/>
  <c r="AL46" i="1"/>
  <c r="AL58" i="1" s="1"/>
  <c r="AL51" i="1"/>
  <c r="AO88" i="1"/>
  <c r="Q57" i="1"/>
  <c r="T41" i="1"/>
  <c r="T56" i="1" s="1"/>
  <c r="AQ165" i="1"/>
  <c r="AQ106" i="1"/>
  <c r="AQ88" i="1"/>
  <c r="AM18" i="1"/>
  <c r="AM32" i="1"/>
  <c r="AM36" i="1"/>
  <c r="AM42" i="1"/>
  <c r="AM46" i="1"/>
  <c r="AM51" i="1"/>
  <c r="AN73" i="1"/>
  <c r="AL83" i="1"/>
  <c r="AM93" i="1"/>
  <c r="AO210" i="1"/>
  <c r="AL132" i="1"/>
  <c r="AO257" i="1"/>
  <c r="AN281" i="1"/>
  <c r="AO63" i="1"/>
  <c r="AN210" i="1"/>
  <c r="AO106" i="1"/>
  <c r="M31" i="1"/>
  <c r="AN106" i="1"/>
  <c r="AL116" i="1"/>
  <c r="AN147" i="1"/>
  <c r="AO281" i="1"/>
  <c r="AP46" i="1"/>
  <c r="AP142" i="1"/>
  <c r="S57" i="1"/>
  <c r="N58" i="1"/>
  <c r="AN137" i="1"/>
  <c r="AN142" i="1"/>
  <c r="AM165" i="1"/>
  <c r="V56" i="1"/>
  <c r="AP199" i="1"/>
  <c r="K41" i="1"/>
  <c r="K56" i="1" s="1"/>
  <c r="M58" i="1"/>
  <c r="AN23" i="1"/>
  <c r="O41" i="1"/>
  <c r="AO142" i="1"/>
  <c r="AO216" i="1"/>
  <c r="AN179" i="1"/>
  <c r="AL236" i="1"/>
  <c r="AM281" i="1"/>
  <c r="AO111" i="1"/>
  <c r="AO68" i="1"/>
  <c r="AO83" i="1"/>
  <c r="AO93" i="1"/>
  <c r="AP236" i="1"/>
  <c r="AP257" i="1"/>
  <c r="AP165" i="1"/>
  <c r="AN13" i="1"/>
  <c r="AN42" i="1"/>
  <c r="AN46" i="1"/>
  <c r="AO137" i="1"/>
  <c r="AL281" i="1"/>
  <c r="AO78" i="1"/>
  <c r="I58" i="1"/>
  <c r="I31" i="1"/>
  <c r="AL173" i="1"/>
  <c r="AL199" i="1" s="1"/>
  <c r="AM161" i="1"/>
  <c r="AM162" i="1" s="1"/>
  <c r="AM223" i="1"/>
  <c r="AM236" i="1"/>
  <c r="Q215" i="1"/>
  <c r="AP223" i="1"/>
  <c r="AN165" i="1"/>
  <c r="AQ63" i="1"/>
  <c r="AQ78" i="1"/>
  <c r="AQ36" i="1"/>
  <c r="AQ31" i="1" s="1"/>
  <c r="AQ51" i="1"/>
  <c r="AQ13" i="1"/>
  <c r="AN8" i="1"/>
  <c r="AN18" i="1"/>
  <c r="AN32" i="1"/>
  <c r="AN36" i="1"/>
  <c r="AN51" i="1"/>
  <c r="O31" i="1"/>
  <c r="AO132" i="1"/>
  <c r="AM13" i="1"/>
  <c r="AM23" i="1"/>
  <c r="AL63" i="1"/>
  <c r="AL68" i="1"/>
  <c r="AM73" i="1"/>
  <c r="AL78" i="1"/>
  <c r="AM88" i="1"/>
  <c r="K58" i="1"/>
  <c r="J58" i="1"/>
  <c r="AM111" i="1"/>
  <c r="AN257" i="1"/>
  <c r="AL165" i="1"/>
  <c r="AQ18" i="1"/>
  <c r="AQ210" i="1"/>
  <c r="L41" i="1"/>
  <c r="L56" i="1" s="1"/>
  <c r="AL161" i="1"/>
  <c r="AL163" i="1" s="1"/>
  <c r="AM179" i="1"/>
  <c r="AN236" i="1"/>
  <c r="AQ161" i="1"/>
  <c r="AQ163" i="1" s="1"/>
  <c r="AQ216" i="1"/>
  <c r="AO236" i="1"/>
  <c r="AQ83" i="1"/>
  <c r="AQ23" i="1"/>
  <c r="AM257" i="1"/>
  <c r="AM63" i="1"/>
  <c r="O58" i="1"/>
  <c r="N31" i="1"/>
  <c r="AL101" i="1"/>
  <c r="AL106" i="1"/>
  <c r="AN111" i="1"/>
  <c r="AM116" i="1"/>
  <c r="P31" i="1"/>
  <c r="R215" i="1"/>
  <c r="AP23" i="1"/>
  <c r="AP51" i="1"/>
  <c r="AP83" i="1"/>
  <c r="AP106" i="1"/>
  <c r="AP281" i="1"/>
  <c r="S215" i="1"/>
  <c r="AP132" i="1"/>
  <c r="L57" i="1"/>
  <c r="J57" i="1"/>
  <c r="S31" i="1"/>
  <c r="J41" i="1"/>
  <c r="J56" i="1" s="1"/>
  <c r="AO199" i="1"/>
  <c r="U57" i="1"/>
  <c r="O57" i="1"/>
  <c r="AL216" i="1"/>
  <c r="P41" i="1"/>
  <c r="P56" i="1" s="1"/>
  <c r="AN83" i="1"/>
  <c r="AL124" i="1"/>
  <c r="AM216" i="1"/>
  <c r="Q41" i="1"/>
  <c r="Q56" i="1" s="1"/>
  <c r="AN88" i="1"/>
  <c r="L31" i="1"/>
  <c r="T58" i="1"/>
  <c r="AN124" i="1"/>
  <c r="AP36" i="1"/>
  <c r="AP68" i="1"/>
  <c r="AQ58" i="1" s="1"/>
  <c r="AP111" i="1"/>
  <c r="AQ257" i="1"/>
  <c r="AQ236" i="1"/>
  <c r="U215" i="1"/>
  <c r="AJ235" i="1" l="1"/>
  <c r="AJ274" i="1"/>
  <c r="AU276" i="1"/>
  <c r="AU274" i="1" s="1"/>
  <c r="AJ215" i="1"/>
  <c r="AQ57" i="1"/>
  <c r="AP162" i="1"/>
  <c r="AQ235" i="1"/>
  <c r="Y275" i="1"/>
  <c r="O56" i="1"/>
  <c r="S56" i="1"/>
  <c r="AO235" i="1"/>
  <c r="AL215" i="1"/>
  <c r="AN215" i="1"/>
  <c r="AP177" i="1"/>
  <c r="AP183" i="1" s="1"/>
  <c r="AP187" i="1" s="1"/>
  <c r="AP193" i="1" s="1"/>
  <c r="AM235" i="1"/>
  <c r="AL235" i="1"/>
  <c r="AN235" i="1"/>
  <c r="AP235" i="1"/>
  <c r="AM215" i="1"/>
  <c r="AP41" i="1"/>
  <c r="AP56" i="1" s="1"/>
  <c r="AO215" i="1"/>
  <c r="AN58" i="1"/>
  <c r="AP215" i="1"/>
  <c r="N198" i="1"/>
  <c r="N202" i="1" s="1"/>
  <c r="N203" i="1" s="1"/>
  <c r="AP57" i="1"/>
  <c r="AN177" i="1"/>
  <c r="AN198" i="1" s="1"/>
  <c r="AN202" i="1" s="1"/>
  <c r="AN203" i="1" s="1"/>
  <c r="AL31" i="1"/>
  <c r="AO57" i="1"/>
  <c r="AO58" i="1"/>
  <c r="AM41" i="1"/>
  <c r="AM56" i="1" s="1"/>
  <c r="AO177" i="1"/>
  <c r="AO183" i="1" s="1"/>
  <c r="AO187" i="1" s="1"/>
  <c r="AO191" i="1" s="1"/>
  <c r="AO192" i="1" s="1"/>
  <c r="AO31" i="1"/>
  <c r="AM58" i="1"/>
  <c r="AO41" i="1"/>
  <c r="AO56" i="1" s="1"/>
  <c r="AP31" i="1"/>
  <c r="U198" i="1"/>
  <c r="U202" i="1" s="1"/>
  <c r="U203" i="1" s="1"/>
  <c r="AN163" i="1"/>
  <c r="AO163" i="1"/>
  <c r="AO162" i="1"/>
  <c r="AL162" i="1"/>
  <c r="AM163" i="1"/>
  <c r="AL177" i="1"/>
  <c r="AL198" i="1" s="1"/>
  <c r="AL202" i="1" s="1"/>
  <c r="AL203" i="1" s="1"/>
  <c r="AM177" i="1"/>
  <c r="AM198" i="1" s="1"/>
  <c r="AM202" i="1" s="1"/>
  <c r="AM203" i="1" s="1"/>
  <c r="S198" i="1"/>
  <c r="S202" i="1" s="1"/>
  <c r="S203" i="1" s="1"/>
  <c r="V202" i="1"/>
  <c r="V203" i="1" s="1"/>
  <c r="AL57" i="1"/>
  <c r="AP58" i="1"/>
  <c r="AN41" i="1"/>
  <c r="AM57" i="1"/>
  <c r="AN57" i="1"/>
  <c r="AM31" i="1"/>
  <c r="AQ215" i="1"/>
  <c r="O198" i="1"/>
  <c r="O202" i="1" s="1"/>
  <c r="O203" i="1" s="1"/>
  <c r="AQ162" i="1"/>
  <c r="AQ177" i="1"/>
  <c r="AQ183" i="1" s="1"/>
  <c r="AQ187" i="1" s="1"/>
  <c r="AQ191" i="1" s="1"/>
  <c r="AQ192" i="1" s="1"/>
  <c r="AN31" i="1"/>
  <c r="AL41" i="1"/>
  <c r="AL56" i="1" s="1"/>
  <c r="T198" i="1"/>
  <c r="T202" i="1" s="1"/>
  <c r="T203" i="1" s="1"/>
  <c r="AP276" i="1"/>
  <c r="AQ56" i="1"/>
  <c r="Y274" i="1" l="1"/>
  <c r="AN56" i="1"/>
  <c r="H198" i="1"/>
  <c r="H202" i="1" s="1"/>
  <c r="H203" i="1" s="1"/>
  <c r="M198" i="1"/>
  <c r="M202" i="1" s="1"/>
  <c r="M203" i="1" s="1"/>
  <c r="AN183" i="1"/>
  <c r="AN187" i="1" s="1"/>
  <c r="AN193" i="1" s="1"/>
  <c r="AL183" i="1"/>
  <c r="AL187" i="1" s="1"/>
  <c r="AL193" i="1" s="1"/>
  <c r="AO193" i="1"/>
  <c r="R198" i="1"/>
  <c r="R202" i="1" s="1"/>
  <c r="R203" i="1" s="1"/>
  <c r="L198" i="1"/>
  <c r="L202" i="1" s="1"/>
  <c r="L203" i="1" s="1"/>
  <c r="P198" i="1"/>
  <c r="P202" i="1" s="1"/>
  <c r="P203" i="1" s="1"/>
  <c r="J198" i="1"/>
  <c r="J202" i="1" s="1"/>
  <c r="J203" i="1" s="1"/>
  <c r="AP191" i="1"/>
  <c r="AM183" i="1"/>
  <c r="AM187" i="1" s="1"/>
  <c r="AM193" i="1" s="1"/>
  <c r="I198" i="1"/>
  <c r="I202" i="1" s="1"/>
  <c r="I203" i="1" s="1"/>
  <c r="AQ198" i="1"/>
  <c r="AQ202" i="1" s="1"/>
  <c r="AQ203" i="1" s="1"/>
  <c r="AQ193" i="1"/>
  <c r="K198" i="1"/>
  <c r="K202" i="1" s="1"/>
  <c r="K203" i="1" s="1"/>
  <c r="Q198" i="1"/>
  <c r="AP192" i="1" l="1"/>
  <c r="AL191" i="1"/>
  <c r="AL192" i="1" s="1"/>
  <c r="AN191" i="1"/>
  <c r="AN192" i="1" s="1"/>
  <c r="AM191" i="1"/>
  <c r="AO198" i="1"/>
  <c r="AO202" i="1" s="1"/>
  <c r="AO203" i="1" s="1"/>
  <c r="Q202" i="1"/>
  <c r="Q203" i="1" s="1"/>
  <c r="AP198" i="1"/>
  <c r="AP202" i="1" s="1"/>
  <c r="AP203" i="1" s="1"/>
  <c r="S275" i="1"/>
  <c r="S274" i="1" s="1"/>
  <c r="AM192" i="1" l="1"/>
  <c r="X275" i="1"/>
  <c r="X274" i="1" s="1"/>
  <c r="R275" i="1"/>
  <c r="Q275" i="1"/>
  <c r="Q274" i="1" s="1"/>
  <c r="U275" i="1"/>
  <c r="U274" i="1" s="1"/>
  <c r="T275" i="1"/>
  <c r="T274" i="1" s="1"/>
  <c r="W275" i="1"/>
  <c r="W274" i="1" s="1"/>
  <c r="V275" i="1"/>
  <c r="AR274" i="1" l="1"/>
  <c r="R274" i="1"/>
  <c r="AP275" i="1"/>
  <c r="AP274" i="1" s="1"/>
  <c r="V274" i="1"/>
  <c r="AQ275" i="1"/>
  <c r="AQ274" i="1" s="1"/>
</calcChain>
</file>

<file path=xl/sharedStrings.xml><?xml version="1.0" encoding="utf-8"?>
<sst xmlns="http://schemas.openxmlformats.org/spreadsheetml/2006/main" count="1413" uniqueCount="616">
  <si>
    <t>Unit</t>
  </si>
  <si>
    <t>%</t>
  </si>
  <si>
    <t>R$ thousands</t>
  </si>
  <si>
    <t>BALANCE SHEET</t>
  </si>
  <si>
    <t>Assets</t>
  </si>
  <si>
    <t>Current assets</t>
  </si>
  <si>
    <t>Non-current assets</t>
  </si>
  <si>
    <t>Liabilities and shareholders' equity</t>
  </si>
  <si>
    <t>Current liabilities</t>
  </si>
  <si>
    <t>Equity</t>
  </si>
  <si>
    <t>Investor Relations Contacts</t>
  </si>
  <si>
    <t>Itens</t>
  </si>
  <si>
    <t>Items</t>
  </si>
  <si>
    <t>Unidade</t>
  </si>
  <si>
    <t>Contato Relações com Investidores</t>
  </si>
  <si>
    <t>BALANÇO PATRIMONIAL</t>
  </si>
  <si>
    <t>R$ milhares</t>
  </si>
  <si>
    <t>Ativo Circulante</t>
  </si>
  <si>
    <t>Ativo Total</t>
  </si>
  <si>
    <t>Ativo Não Circulante</t>
  </si>
  <si>
    <t>Passivo Total</t>
  </si>
  <si>
    <t>Passivo Circulante</t>
  </si>
  <si>
    <t>Patrimônio Líquido</t>
  </si>
  <si>
    <t>INCOME STATEMENT</t>
  </si>
  <si>
    <t>DEMONSTRATIVO DE RESULTADOS</t>
  </si>
  <si>
    <t>Non-current liabilities</t>
  </si>
  <si>
    <t>Passivo Não Circulante</t>
  </si>
  <si>
    <t>Contas a receber</t>
  </si>
  <si>
    <t>Demais contas a receber</t>
  </si>
  <si>
    <t>Intangível</t>
  </si>
  <si>
    <t>Fornecedores</t>
  </si>
  <si>
    <t>Demais contas a pagar</t>
  </si>
  <si>
    <t>Related parties</t>
  </si>
  <si>
    <t>Retained Earnings (loss)</t>
  </si>
  <si>
    <t>Suppliers</t>
  </si>
  <si>
    <t>Other receivables</t>
  </si>
  <si>
    <t>Property, plant and equipment</t>
  </si>
  <si>
    <t>Accounts receivable</t>
  </si>
  <si>
    <t>Dividends payable</t>
  </si>
  <si>
    <t>Investments</t>
  </si>
  <si>
    <t>Investimentos</t>
  </si>
  <si>
    <t>Intangible assets</t>
  </si>
  <si>
    <t>Share capital</t>
  </si>
  <si>
    <t>EBITDA</t>
  </si>
  <si>
    <t>Margem</t>
  </si>
  <si>
    <t>PSV of units launched (total)</t>
  </si>
  <si>
    <t>VGV das unidades lançadas (total)</t>
  </si>
  <si>
    <t>Inventory projects</t>
  </si>
  <si>
    <t>Projetos com estoque</t>
  </si>
  <si>
    <t>Active construction sites</t>
  </si>
  <si>
    <t>Canteiros de obra ativos</t>
  </si>
  <si>
    <t>Projects delivered</t>
  </si>
  <si>
    <t>Projetos entregues</t>
  </si>
  <si>
    <t>Units delivered</t>
  </si>
  <si>
    <t>Unidades entregues</t>
  </si>
  <si>
    <t>VGV das unidades vendidas (total)</t>
  </si>
  <si>
    <t>PSV ouf units sold (total)</t>
  </si>
  <si>
    <t>Lançamento</t>
  </si>
  <si>
    <t>Launch</t>
  </si>
  <si>
    <t>Inventory</t>
  </si>
  <si>
    <t>Empreendimentos lançados</t>
  </si>
  <si>
    <t>Unidades lançadas</t>
  </si>
  <si>
    <t>Units launched</t>
  </si>
  <si>
    <t>Enterprises launched</t>
  </si>
  <si>
    <t>Incorporação e revenda de imóveis</t>
  </si>
  <si>
    <t>Custo das vendas realizadas</t>
  </si>
  <si>
    <t>Lucro bruto</t>
  </si>
  <si>
    <t>Receitas (despesas) operacionais</t>
  </si>
  <si>
    <t>Gerais e administrativas</t>
  </si>
  <si>
    <t>Despesas financeiras</t>
  </si>
  <si>
    <t>Receitas financeiras</t>
  </si>
  <si>
    <t>Outras receitas e despesas operacionais</t>
  </si>
  <si>
    <t>Lucro operacional</t>
  </si>
  <si>
    <t>Imposto de renda e contribuição social</t>
  </si>
  <si>
    <t>Corrente</t>
  </si>
  <si>
    <t>Diferido</t>
  </si>
  <si>
    <t>Lucro líquido antes de minoritários</t>
  </si>
  <si>
    <t>Participação de minoritários</t>
  </si>
  <si>
    <t>Lucro líquido do período</t>
  </si>
  <si>
    <t>Revenues from development and sales</t>
  </si>
  <si>
    <t>Incorred costs of good sold</t>
  </si>
  <si>
    <t>Margem bruta</t>
  </si>
  <si>
    <t>Margem bruta ex-juros</t>
  </si>
  <si>
    <t>Margem líquida</t>
  </si>
  <si>
    <t>Gross profit</t>
  </si>
  <si>
    <t>Gross margin</t>
  </si>
  <si>
    <t>Gross margin ex-interest</t>
  </si>
  <si>
    <t>Selling</t>
  </si>
  <si>
    <t>Comerciais</t>
  </si>
  <si>
    <t>General and administrative</t>
  </si>
  <si>
    <t>Other operational revenues (expenses)</t>
  </si>
  <si>
    <t>Operating revenues (expenses)</t>
  </si>
  <si>
    <t>Financial expenses</t>
  </si>
  <si>
    <t>Financial revenues</t>
  </si>
  <si>
    <t>Operating income</t>
  </si>
  <si>
    <t>Income tax and social contribution</t>
  </si>
  <si>
    <t>Current</t>
  </si>
  <si>
    <t>Deferred</t>
  </si>
  <si>
    <t>Minority interest</t>
  </si>
  <si>
    <t>Net income (loss)</t>
  </si>
  <si>
    <t>Net margin</t>
  </si>
  <si>
    <t>Net income (loss) before minority interest</t>
  </si>
  <si>
    <t>(Despesa) Receita financeira</t>
  </si>
  <si>
    <t>Financial (expenses) revenue</t>
  </si>
  <si>
    <t>Unidades em estoque</t>
  </si>
  <si>
    <t>Inventory units</t>
  </si>
  <si>
    <t>Unidades prontas em estoque</t>
  </si>
  <si>
    <t>Projetos prontos com estoque</t>
  </si>
  <si>
    <t>Inventory units of complete projects</t>
  </si>
  <si>
    <t>Inventory of complete projects</t>
  </si>
  <si>
    <t>VGV dos projetos entregues (total)</t>
  </si>
  <si>
    <t>PSV of projects delivered (total)</t>
  </si>
  <si>
    <t>Número de terrenos adquiridos</t>
  </si>
  <si>
    <t>Number of acquired land</t>
  </si>
  <si>
    <t>Imóveis a comercializar</t>
  </si>
  <si>
    <t>Cash and cash equivalents</t>
  </si>
  <si>
    <t>Properties for sale</t>
  </si>
  <si>
    <t>Adiantamentos para futuro aumento de capital</t>
  </si>
  <si>
    <t>Transações com partes relacionadas</t>
  </si>
  <si>
    <t>Imobilizado</t>
  </si>
  <si>
    <t>Advances for future capital increase</t>
  </si>
  <si>
    <t xml:space="preserve">Contas a pagar por aquisição de imóveis </t>
  </si>
  <si>
    <t>Empréstimos e financiamentos</t>
  </si>
  <si>
    <t xml:space="preserve">Adiantamentos de clientes </t>
  </si>
  <si>
    <t>Provisões</t>
  </si>
  <si>
    <t xml:space="preserve">Capital social atribuído aos acionistas da controladora </t>
  </si>
  <si>
    <t>Participação dos não controladores</t>
  </si>
  <si>
    <t>Treasury shares</t>
  </si>
  <si>
    <t>Transaction costs</t>
  </si>
  <si>
    <t>Non-controlling interests in subsidiaries</t>
  </si>
  <si>
    <t>Payables for land acquisition</t>
  </si>
  <si>
    <t>Provisions</t>
  </si>
  <si>
    <t>Borrowings and financing</t>
  </si>
  <si>
    <t>Deferred taxes</t>
  </si>
  <si>
    <t>Other accounts payable</t>
  </si>
  <si>
    <t>Advances from customers</t>
  </si>
  <si>
    <t>Lucro antes do IR e CS</t>
  </si>
  <si>
    <t>EBITDA Margin</t>
  </si>
  <si>
    <t>VSO de Lançamentos</t>
  </si>
  <si>
    <t>VSO de Estoque</t>
  </si>
  <si>
    <t>OPERACIONAIS &amp; FINANCEIROS | LANÇAMENTOS</t>
  </si>
  <si>
    <t>OPERATIONALS &amp; FINANCIALS | LAUNCHES</t>
  </si>
  <si>
    <t>OPERACIONAIS &amp; FINANCEIROS | VENDAS</t>
  </si>
  <si>
    <t>OPERATIONALS &amp; FINANCIALS | SALES</t>
  </si>
  <si>
    <t>OPERACIONAIS &amp; FINANCEIROS | ESTOQUE</t>
  </si>
  <si>
    <t>OPERATIONALS &amp; FINANCIALS | INVENTORY</t>
  </si>
  <si>
    <t>OPERACIONAIS &amp; FINANCEIROS | TERRENOS</t>
  </si>
  <si>
    <t>OPERACIONAIS &amp; FINANCEIROS | ENTREGAS</t>
  </si>
  <si>
    <t>OPERATIONALS &amp; FINANCIALS | DELIVERIES</t>
  </si>
  <si>
    <t>OPERACIONAIS &amp; FINANCEIROS | CANTEIROS DE OBRA ATIVOS</t>
  </si>
  <si>
    <t>OPERATIONALS &amp; FINANCIALS | ACTIVE CONSTRUCTION SITES</t>
  </si>
  <si>
    <t>Earnings before Income taxes and social contribution</t>
  </si>
  <si>
    <t>(+) Net financial Expenses</t>
  </si>
  <si>
    <t>(+) Depreciation and amortization</t>
  </si>
  <si>
    <t>(+) Expenses apportioned to cost</t>
  </si>
  <si>
    <t>(+) Despesas finceiras líquidas</t>
  </si>
  <si>
    <t>(+) Depreciação e amortização</t>
  </si>
  <si>
    <t>(+) Despesas apropriadas ao custo</t>
  </si>
  <si>
    <t>Unidades vendidas</t>
  </si>
  <si>
    <t>Units sold</t>
  </si>
  <si>
    <t>VSO total</t>
  </si>
  <si>
    <t>Launch sales speed</t>
  </si>
  <si>
    <t>Inventory sales speed</t>
  </si>
  <si>
    <t>Sales speed</t>
  </si>
  <si>
    <t>R$</t>
  </si>
  <si>
    <t>Variação das dívidas líquidas</t>
  </si>
  <si>
    <t>Recompra de ações</t>
  </si>
  <si>
    <t>Stock repurchase</t>
  </si>
  <si>
    <t>Change in net debt</t>
  </si>
  <si>
    <t>Cash burn</t>
  </si>
  <si>
    <t>R$ million</t>
  </si>
  <si>
    <t>R$ milhões</t>
  </si>
  <si>
    <t>Margem líquida antes de minoritários</t>
  </si>
  <si>
    <t>Net margin before minority interest</t>
  </si>
  <si>
    <t>Remanescente</t>
  </si>
  <si>
    <t>REF</t>
  </si>
  <si>
    <t>Receita a apropriar</t>
  </si>
  <si>
    <t>Resultado a apropriar</t>
  </si>
  <si>
    <t>Revenue to be recognized</t>
  </si>
  <si>
    <t>Unearned income</t>
  </si>
  <si>
    <t>Unearned income margin</t>
  </si>
  <si>
    <t>Margem dos resultados a apropriar</t>
  </si>
  <si>
    <t>Backlog</t>
  </si>
  <si>
    <t>PSV of inventory units (total)</t>
  </si>
  <si>
    <t>VGV das unidades em estoque (total)</t>
  </si>
  <si>
    <t>Caixa vinculado</t>
  </si>
  <si>
    <t>Restrict cash</t>
  </si>
  <si>
    <t>Lot development</t>
  </si>
  <si>
    <t>H I S T O R I C A L   D A T A</t>
  </si>
  <si>
    <t>D A D O S   H I S T Ó R I C O S</t>
  </si>
  <si>
    <t>Vendas LíquidasVendas Lançamentos RegiãoSão Paulo</t>
  </si>
  <si>
    <t>Vendas LíquidasVendas Lançamentos RegiãoRio de Janeiro</t>
  </si>
  <si>
    <t>Vendas LíquidasVendas Lançamentos RegiãoRio Grande do Sul</t>
  </si>
  <si>
    <t>Vendas LíquidasVendas Remanescentes RegiãoSão Paulo</t>
  </si>
  <si>
    <t>Vendas LíquidasVendas Remanescentes RegiãoRio de Janeiro</t>
  </si>
  <si>
    <t>Vendas LíquidasVendas Remanescentes RegiãoRio Grande do Sul</t>
  </si>
  <si>
    <t>Vendas LíquidasVendas Unidade RegiãoSão Paulo</t>
  </si>
  <si>
    <t>Vendas LíquidasVendas Unidade RegiãoRio de Janeiro</t>
  </si>
  <si>
    <t>Vendas LíquidasVendas Unidade RegiãoRio Grande do Sul</t>
  </si>
  <si>
    <t>VSO Lançamento</t>
  </si>
  <si>
    <t>VSO Estoque</t>
  </si>
  <si>
    <t>EstoqueEstoque Total RegiãoSão Paulo</t>
  </si>
  <si>
    <t>EstoqueEstoque Total RegiãoRio de Janeiro</t>
  </si>
  <si>
    <t>EstoqueEstoque Total RegiãoRio Grande do Sul</t>
  </si>
  <si>
    <t>EstoqueEstoque Even RegiãoSão Paulo</t>
  </si>
  <si>
    <t>EstoqueEstoque Even RegiãoRio de Janeiro</t>
  </si>
  <si>
    <t>EstoqueEstoque Even RegiãoRio Grande do Sul</t>
  </si>
  <si>
    <t>EstoqueEstoque Pronto Even RegiãoSão Paulo</t>
  </si>
  <si>
    <t>EstoqueEstoque Pronto Even RegiãoRio de Janeiro</t>
  </si>
  <si>
    <t>EstoqueEstoque Pronto Even RegiãoRio Grande do Sul</t>
  </si>
  <si>
    <t>EstoqueEstoque Pronto Unidades RegiãoSão Paulo</t>
  </si>
  <si>
    <t>EstoqueEstoque Pronto Unidades RegiãoRio de Janeiro</t>
  </si>
  <si>
    <t>EstoqueEstoque Pronto Unidades RegiãoRio Grande do Sul</t>
  </si>
  <si>
    <t>EstoqueEstoque Const. Unidades RegiãoSão Paulo</t>
  </si>
  <si>
    <t>EstoqueEstoque Const. Unidades RegiãoRio de Janeiro</t>
  </si>
  <si>
    <t>EstoqueEstoque Const. Unidades RegiãoRio Grande do Sul</t>
  </si>
  <si>
    <t>EstoqueEstoque Const. Projetos RegiãoSão Paulo</t>
  </si>
  <si>
    <t>EstoqueEstoque Const. Projetos RegiãoRio de Janeiro</t>
  </si>
  <si>
    <t>EstoqueEstoque Const. Projetos RegiãoRio Grande do Sul</t>
  </si>
  <si>
    <t>EstoqueEstoque Pronto Projetos RegiãoSão Paulo</t>
  </si>
  <si>
    <t>EstoqueEstoque Pronto Projetos RegiãoRio de Janeiro</t>
  </si>
  <si>
    <t>EstoqueEstoque Pronto Projetos RegiãoRio Grande do Sul</t>
  </si>
  <si>
    <t>LandbankLandbank Aquisição EvenSão Paulo</t>
  </si>
  <si>
    <t>LandbankLandbank Aquisição EvenRio de Janeiro</t>
  </si>
  <si>
    <t>LandbankLandbank Aquisição EvenRio Grande do Sul</t>
  </si>
  <si>
    <t>LandbankLandbank Aquisição NºSão Paulo</t>
  </si>
  <si>
    <t>LandbankLandbank Aquisição NºRio de Janeiro</t>
  </si>
  <si>
    <t>LandbankLandbank Aquisição NºRio Grande do Sul</t>
  </si>
  <si>
    <t>LandbankLandbank Even RegiãoSão Paulo</t>
  </si>
  <si>
    <t>LandbankLandbank Even RegiãoRio de Janeiro</t>
  </si>
  <si>
    <t>LandbankLandbank Even RegiãoRio Grande do Sul</t>
  </si>
  <si>
    <t>LandbankLandbank Nº RegiãoSão Paulo</t>
  </si>
  <si>
    <t>LandbankLandbank Nº RegiãoRio de Janeiro</t>
  </si>
  <si>
    <t>LandbankLandbank Nº RegiãoRio Grande do Sul</t>
  </si>
  <si>
    <t>EntregasCanteiro de obras ativosSão Paulo</t>
  </si>
  <si>
    <t>EntregasCanteiro de obras ativosRio de Janeiro</t>
  </si>
  <si>
    <t>EntregasCanteiro de obras ativosRio Grande do Sul</t>
  </si>
  <si>
    <t>VGV TotalSão Paulo</t>
  </si>
  <si>
    <t>VGV TotalRio de Janeiro</t>
  </si>
  <si>
    <t>VGV TotalRio Grande do Sul</t>
  </si>
  <si>
    <t>VGV parte EvenRio de Janeiro</t>
  </si>
  <si>
    <t>VGV parte EvenRio Grande do Sul</t>
  </si>
  <si>
    <t>Projetos entreguesSão Paulo</t>
  </si>
  <si>
    <t>Projetos entreguesRio de Janeiro</t>
  </si>
  <si>
    <t>Projetos entreguesRio Grande do Sul</t>
  </si>
  <si>
    <t>Unidades EntreguesSão Paulo</t>
  </si>
  <si>
    <t>Unidades EntreguesRio de Janeiro</t>
  </si>
  <si>
    <t>Unidades EntreguesRio Grande do Sul</t>
  </si>
  <si>
    <t>LançamentosVGV TotalSão Paulo</t>
  </si>
  <si>
    <t>LançamentosVGV TotalRio de Janeiro</t>
  </si>
  <si>
    <t>LançamentosVGV TotalRio Grande do Sul</t>
  </si>
  <si>
    <t>LançamentosEmpreendimentos lançadosSão Paulo</t>
  </si>
  <si>
    <t>LançamentosEmpreendimentos lançadosRio de Janeiro</t>
  </si>
  <si>
    <t>LançamentosEmpreendimentos lançadosRio Grande do Sul</t>
  </si>
  <si>
    <t>Vendas LíquidasVendas Total Lançamentos RegiãoSão Paulo</t>
  </si>
  <si>
    <t>Vendas LíquidasVendas Total Lançamentos RegiãoRio de Janeiro</t>
  </si>
  <si>
    <t>Vendas LíquidasVendas Total Lançamentos RegiãoRio Grande do Sul</t>
  </si>
  <si>
    <t>Vendas LíquidasVendas Total Remanescentes RegiãoSão Paulo</t>
  </si>
  <si>
    <t>Vendas LíquidasVendas Total Remanescentes RegiãoRio de Janeiro</t>
  </si>
  <si>
    <t>Vendas LíquidasVendas Total Remanescentes RegiãoRio Grande do Sul</t>
  </si>
  <si>
    <t>DEMONSTRAÇÃO DE RESULTADOReceita Bruta de Vendas e/ou Serviços</t>
  </si>
  <si>
    <t>DEMONSTRAÇÃO DE RESULTADOIncorporação e revenda de imóveis</t>
  </si>
  <si>
    <t>DEMONSTRAÇÃO DE RESULTADOCusto incorrido das vendas realizadas</t>
  </si>
  <si>
    <t>Lucro BrutoCPVConstrução e Terreno</t>
  </si>
  <si>
    <t>DEMONSTRAÇÃO DE RESULTADOComerciais</t>
  </si>
  <si>
    <t>DEMONSTRAÇÃO DE RESULTADOGerais e Administrativas</t>
  </si>
  <si>
    <t>DEMONSTRAÇÃO DE RESULTADOOutras receitas (despesas) operacionais, líquidas</t>
  </si>
  <si>
    <t>DEMONSTRAÇÃO DE RESULTADODespesas Financeiras</t>
  </si>
  <si>
    <t>DEMONSTRAÇÃO DE RESULTADOReceitas Financeiras</t>
  </si>
  <si>
    <t>DEMONSTRAÇÃO DE RESULTADOCorrente</t>
  </si>
  <si>
    <t>DEMONSTRAÇÃO DE RESULTADODiferido</t>
  </si>
  <si>
    <t>DEMONSTRAÇÃO DE RESULTADOParticipação de minoritários</t>
  </si>
  <si>
    <t>EBITDALucro antes do IRPJ e da CSLL</t>
  </si>
  <si>
    <t>EBITDALucro antes do IRPJ e da CSLLResultado Financeiro</t>
  </si>
  <si>
    <t>EBITDALucro antes do IRPJ e da CSLLDepreciação e Amortização</t>
  </si>
  <si>
    <t>EBITDALucro antes do IRPJ e da CSLLDespesas apropriadas ao custo</t>
  </si>
  <si>
    <t>1T20</t>
  </si>
  <si>
    <t>2T20</t>
  </si>
  <si>
    <t>3T20</t>
  </si>
  <si>
    <t>4T20</t>
  </si>
  <si>
    <t>LançamentosUnidades lançadasSão Paulo</t>
  </si>
  <si>
    <t>LançamentosUnidades lançadasRio de Janeiro</t>
  </si>
  <si>
    <t>LançamentosUnidades lançadasRio Grande do Sul</t>
  </si>
  <si>
    <t>Lucro Bruto REFReceita Líquida REF</t>
  </si>
  <si>
    <t>Lucro Bruto REFLucro Bruto REF</t>
  </si>
  <si>
    <t>DisponibilidadesAtivo Circulante</t>
  </si>
  <si>
    <t>Caixa vinculadoAtivo Circulante</t>
  </si>
  <si>
    <t>Contas a receberAtivo Circulante</t>
  </si>
  <si>
    <t>Imóveis a comercializarAtivo Circulante</t>
  </si>
  <si>
    <t>Impostos e contribuições a compensarAtivo Circulante</t>
  </si>
  <si>
    <t>Demais contas a receberAtivo Circulante</t>
  </si>
  <si>
    <t>Caixa vinculadoAtivo Não Circulante</t>
  </si>
  <si>
    <t>Aplicação FinanceiraAtivo Não Circulante</t>
  </si>
  <si>
    <t>Contas a ReceberAtivo Não Circulante</t>
  </si>
  <si>
    <t>Imóveis a comercializarAtivo Não Circulante</t>
  </si>
  <si>
    <t>C/C com Parceiros nos EmpreendimentosAtivo Não Circulante</t>
  </si>
  <si>
    <t>Adiantamentos para futuro aumento de capitalAtivo Não Circulante</t>
  </si>
  <si>
    <t>Transações com partes relacionadasAtivo Não Circulante</t>
  </si>
  <si>
    <t>Demais Contas a ReceberAtivo Não Circulante</t>
  </si>
  <si>
    <t>InvestimentosAtivo Não Circulante</t>
  </si>
  <si>
    <t>FornecedoresPassivo Circulante</t>
  </si>
  <si>
    <t>Contas a Pagar por Aquisição de ImóveisPassivo Circulante</t>
  </si>
  <si>
    <t>Empréstimos e financiamentosPassivo Circulante</t>
  </si>
  <si>
    <t>Cessão de recebíveisPassivo Circulante</t>
  </si>
  <si>
    <t>DebênturesPassivo Circulante</t>
  </si>
  <si>
    <t>Impostos e Contribuições a RecolherPassivo Circulante</t>
  </si>
  <si>
    <t>Tributos a pagarPassivo Circulante</t>
  </si>
  <si>
    <t>Adiantamentos de ClientesPassivo Circulante</t>
  </si>
  <si>
    <t>C/C com Parceiros nos EmpreendimentosPassivo Circulante</t>
  </si>
  <si>
    <t>Provisão para perdas em sociedades com passivo a descobertoPassivo Circulante</t>
  </si>
  <si>
    <t>Contas a Pagar por Aquisições de ImóveisPassivo Exigível a Longo Prazo</t>
  </si>
  <si>
    <t>ProvisõesPassivo Exigível a Longo Prazo</t>
  </si>
  <si>
    <t>Tributos a PagarPassivo Exigível a Longo Prazo</t>
  </si>
  <si>
    <t>Empréstimos e financiamentosPassivo Exigível a Longo Prazo</t>
  </si>
  <si>
    <t>Capital Social atribuído aos acionistas da controladoraPatrimônio Líquido</t>
  </si>
  <si>
    <t>Ações em TesourariaPatrimônio Líquido</t>
  </si>
  <si>
    <t>Custos de TransaçãoPatrimônio Líquido</t>
  </si>
  <si>
    <t>Plano de opção de açõesPatrimônio Líquido</t>
  </si>
  <si>
    <t>Reserva de lucrosPatrimônio Líquido</t>
  </si>
  <si>
    <t>Lucro LíquidoLucro LíquidoLucro Líquido LTM</t>
  </si>
  <si>
    <t>LançamentosVGV parte EvenSão Paulo</t>
  </si>
  <si>
    <t>LançamentosVGV parte EvenRio de Janeiro</t>
  </si>
  <si>
    <t>LançamentosVGV parte EvenRio Grande do Sul</t>
  </si>
  <si>
    <t>Prejuízos acumuladosPatrimônio Líquido</t>
  </si>
  <si>
    <t>DívidaGeração de Caixa</t>
  </si>
  <si>
    <t>DívidaAlavancagemDividendos</t>
  </si>
  <si>
    <t>DívidaAlavancagemRecompra de ações</t>
  </si>
  <si>
    <t>DEMONSTRAÇÃO DE RESULTADOPrejuízo líquido do exercício das operações descontinuadas</t>
  </si>
  <si>
    <t>Prejuízo líquido do exercício das operações descontinuadas</t>
  </si>
  <si>
    <t>Lucro Líquido antes da participação dos minoritários</t>
  </si>
  <si>
    <t>1T21</t>
  </si>
  <si>
    <t>Incorporadora</t>
  </si>
  <si>
    <t>Urbanizadora</t>
  </si>
  <si>
    <t>Open</t>
  </si>
  <si>
    <t>Real Estate</t>
  </si>
  <si>
    <t>PSV of units launched (Melnick)</t>
  </si>
  <si>
    <t>VGV das unidades lançadas (Melnick)</t>
  </si>
  <si>
    <t>PSV ouf units sold (Melnick)</t>
  </si>
  <si>
    <t>VGV das unidades vendidas (Melnick)</t>
  </si>
  <si>
    <t>PSV of inventory units (Melnick)</t>
  </si>
  <si>
    <t>VGV das unidades em estoque (Melnick)</t>
  </si>
  <si>
    <t>PSV of complete inventory (Melnick)</t>
  </si>
  <si>
    <t>VGV das unidades prontas em estoque (Melnick)</t>
  </si>
  <si>
    <t>PSV of land acquisition (Melnick)</t>
  </si>
  <si>
    <t>VGV de aquisição de terrenos (Melnick)</t>
  </si>
  <si>
    <t>PSV of projects delivered (Melnick)</t>
  </si>
  <si>
    <t>VGV dos projetos entregues (Melnick)</t>
  </si>
  <si>
    <t>Impostos e contribuições correntes</t>
  </si>
  <si>
    <t>Impostos e contribuições diferidos</t>
  </si>
  <si>
    <t>Dividendos propostos</t>
  </si>
  <si>
    <t>Provisões CP</t>
  </si>
  <si>
    <t>Partes relacionadas</t>
  </si>
  <si>
    <t>current taxes</t>
  </si>
  <si>
    <t>Custo para emissão de ações</t>
  </si>
  <si>
    <t>Ajuste de avaliação patrimonial</t>
  </si>
  <si>
    <t>Reserva de lucros</t>
  </si>
  <si>
    <t>deferred taxes</t>
  </si>
  <si>
    <t xml:space="preserve">Caixa e equivalentes de caixa </t>
  </si>
  <si>
    <t>Titles and mobile values</t>
  </si>
  <si>
    <t>Títulos e valores mobiliários</t>
  </si>
  <si>
    <t>Contas a Receber</t>
  </si>
  <si>
    <t>Demais Contas a Receber</t>
  </si>
  <si>
    <t>Right of use</t>
  </si>
  <si>
    <t>Direito de uso</t>
  </si>
  <si>
    <t>Equity valuation adjustment</t>
  </si>
  <si>
    <t>http://ri.melnick.com.br/</t>
  </si>
  <si>
    <t>ri@melnick.com.br</t>
  </si>
  <si>
    <t>-</t>
  </si>
  <si>
    <t>Reserva legal</t>
  </si>
  <si>
    <t>Reserva Estatutária</t>
  </si>
  <si>
    <t>Legal reserve</t>
  </si>
  <si>
    <t>Statutory Reserve</t>
  </si>
  <si>
    <t>Capital a integralizar</t>
  </si>
  <si>
    <t>Capital to be paid</t>
  </si>
  <si>
    <t>Net operating revenues</t>
  </si>
  <si>
    <t>Receita líquida operacional</t>
  </si>
  <si>
    <t>Dividendos e aportes</t>
  </si>
  <si>
    <t>Recursos do IPO</t>
  </si>
  <si>
    <t>Contributions and Dividends</t>
  </si>
  <si>
    <t>IPO Resources</t>
  </si>
  <si>
    <t>MEIC Incorporation</t>
  </si>
  <si>
    <t>Ponta da Figueira</t>
  </si>
  <si>
    <t>Hom</t>
  </si>
  <si>
    <t>Cobal - Rubi</t>
  </si>
  <si>
    <t>Hom lindoia</t>
  </si>
  <si>
    <t>Nine</t>
  </si>
  <si>
    <t>Terrara</t>
  </si>
  <si>
    <t>Ato</t>
  </si>
  <si>
    <t>Viva Vida Boulevard</t>
  </si>
  <si>
    <t>Hom Nilo</t>
  </si>
  <si>
    <t>MaxPlaza</t>
  </si>
  <si>
    <t xml:space="preserve">Blue Xangrilá </t>
  </si>
  <si>
    <t>Central Park-1° fase</t>
  </si>
  <si>
    <t>Supreme Central Parque</t>
  </si>
  <si>
    <t>Central Park-2° fase</t>
  </si>
  <si>
    <t>DOC Santana</t>
  </si>
  <si>
    <t>Reserva Bela Vista</t>
  </si>
  <si>
    <t>Reserva do Lago</t>
  </si>
  <si>
    <t>Vida Viva Horizonte - 2° fase</t>
  </si>
  <si>
    <t>Linked Teresópolis</t>
  </si>
  <si>
    <t>Domingos de Almeida</t>
  </si>
  <si>
    <t>Praça do Sol</t>
  </si>
  <si>
    <t>High Garden</t>
  </si>
  <si>
    <t xml:space="preserve">GO 1092 </t>
  </si>
  <si>
    <t>Artur 505</t>
  </si>
  <si>
    <t>CasaVista</t>
  </si>
  <si>
    <t>Icon - RS</t>
  </si>
  <si>
    <t>Pontal</t>
  </si>
  <si>
    <t>GO24</t>
  </si>
  <si>
    <t>Radisson Moinhos 1903</t>
  </si>
  <si>
    <t>Vivio Lindoia</t>
  </si>
  <si>
    <t>Central Park Passo Fundo</t>
  </si>
  <si>
    <t>Vida Viva Linked</t>
  </si>
  <si>
    <t>Sunset</t>
  </si>
  <si>
    <t>Supreme Altos do Central Parque</t>
  </si>
  <si>
    <t>Casaviva</t>
  </si>
  <si>
    <t>Window RS</t>
  </si>
  <si>
    <t>Viva Vida Club Canoas - 4ª fase</t>
  </si>
  <si>
    <t>Teena</t>
  </si>
  <si>
    <t>Pontal - 2° fase</t>
  </si>
  <si>
    <t>Central Park-3° fase</t>
  </si>
  <si>
    <t>Lucros/Prejuízos acumulados</t>
  </si>
  <si>
    <t>% PoC</t>
  </si>
  <si>
    <t>3T10</t>
  </si>
  <si>
    <t>4T10</t>
  </si>
  <si>
    <t>Grand Park Eucaliptos</t>
  </si>
  <si>
    <t>3T11</t>
  </si>
  <si>
    <t>4T11</t>
  </si>
  <si>
    <t>Design Offece Center</t>
  </si>
  <si>
    <t>3T12</t>
  </si>
  <si>
    <t>4T12</t>
  </si>
  <si>
    <t>1T13</t>
  </si>
  <si>
    <t>Icon RS - 2º Fase</t>
  </si>
  <si>
    <t>2T13</t>
  </si>
  <si>
    <t>4T13</t>
  </si>
  <si>
    <t>Anita Garibaldi</t>
  </si>
  <si>
    <t>Icon RS - 3º Fase</t>
  </si>
  <si>
    <t>2T14</t>
  </si>
  <si>
    <t>4T14</t>
  </si>
  <si>
    <t>3T15</t>
  </si>
  <si>
    <t>4T15</t>
  </si>
  <si>
    <t>1T16</t>
  </si>
  <si>
    <t>2T16</t>
  </si>
  <si>
    <t>MaxPlaza-2° fase</t>
  </si>
  <si>
    <t>Supreme Higienopolis</t>
  </si>
  <si>
    <t>3T16</t>
  </si>
  <si>
    <t>4T16</t>
  </si>
  <si>
    <t>Grand Park Lindóia - Fase 1</t>
  </si>
  <si>
    <t>3T17</t>
  </si>
  <si>
    <t>Grand Park Lindóia - Fase 2</t>
  </si>
  <si>
    <t>4T17</t>
  </si>
  <si>
    <t>Península (Brilhante)</t>
  </si>
  <si>
    <t>4T18</t>
  </si>
  <si>
    <t>1T18</t>
  </si>
  <si>
    <t>3T18</t>
  </si>
  <si>
    <t>1T19</t>
  </si>
  <si>
    <t>3T19</t>
  </si>
  <si>
    <t>4T19</t>
  </si>
  <si>
    <t>OPEN Canoas Centro - Fase 1</t>
  </si>
  <si>
    <t>Carlos Gomes Square - Fase 1</t>
  </si>
  <si>
    <t>OPEN Canoas Centro - Fase 2</t>
  </si>
  <si>
    <t>Carlos Gomes Square - Fase 2</t>
  </si>
  <si>
    <t>Gran Park Lindoia - F3</t>
  </si>
  <si>
    <t>Go Rio Branco</t>
  </si>
  <si>
    <t>Botanique Residence</t>
  </si>
  <si>
    <t>3Q10</t>
  </si>
  <si>
    <t>4Q10</t>
  </si>
  <si>
    <t>3Q11</t>
  </si>
  <si>
    <t>4Q11</t>
  </si>
  <si>
    <t>3Q12</t>
  </si>
  <si>
    <t>4Q12</t>
  </si>
  <si>
    <t>1Q13</t>
  </si>
  <si>
    <t>2Q13</t>
  </si>
  <si>
    <t>4Q13</t>
  </si>
  <si>
    <t>2Q14</t>
  </si>
  <si>
    <t>4Q14</t>
  </si>
  <si>
    <t>3Q15</t>
  </si>
  <si>
    <t>4Q15</t>
  </si>
  <si>
    <t>1Q16</t>
  </si>
  <si>
    <t>2Q16</t>
  </si>
  <si>
    <t>3Q16</t>
  </si>
  <si>
    <t>4Q16</t>
  </si>
  <si>
    <t>3Q17</t>
  </si>
  <si>
    <t>4Q17</t>
  </si>
  <si>
    <t>4Q18</t>
  </si>
  <si>
    <t>1Q18</t>
  </si>
  <si>
    <t>3Q18</t>
  </si>
  <si>
    <t>1Q19</t>
  </si>
  <si>
    <t>3Q19</t>
  </si>
  <si>
    <t>4Q19</t>
  </si>
  <si>
    <t>1Q20</t>
  </si>
  <si>
    <t>2Q20</t>
  </si>
  <si>
    <t>3Q20</t>
  </si>
  <si>
    <t>4Q20</t>
  </si>
  <si>
    <t>1Q21</t>
  </si>
  <si>
    <t>ROAE</t>
  </si>
  <si>
    <t>Net income before minority interest</t>
  </si>
  <si>
    <t>Lucro líquido antes minoritários</t>
  </si>
  <si>
    <t>Average equity</t>
  </si>
  <si>
    <t>Patrimônio líquido médio</t>
  </si>
  <si>
    <t>RETURN ON AVERAGE EQUITY (ÚLTIMOS 12 MESES, números combinados*)</t>
  </si>
  <si>
    <t>RETURN ON AVERAGE EQUITY (LAST 12 MONTHS, números combiandos*)</t>
  </si>
  <si>
    <t>* Valores combinados entre Melnick Desenvolvimento Imobiliário e Melnick Even Incorporações e Construções.</t>
  </si>
  <si>
    <t>* Values combined between Melnick Desenvolvimento Imobiliário e Melnick Even Incorporações e Construções.</t>
  </si>
  <si>
    <t>Para o restante dos dados, tratam-se do consolidado Melnick Desenvolvimento Imobiliário.</t>
  </si>
  <si>
    <t>For the rest of the data, it is the consolidated Melnick Desenvolvimento Imobiliário.</t>
  </si>
  <si>
    <t>Incorporação MEIC</t>
  </si>
  <si>
    <t>2T21</t>
  </si>
  <si>
    <t>Seen Boa Vista</t>
  </si>
  <si>
    <t>2Q21</t>
  </si>
  <si>
    <t>3T21</t>
  </si>
  <si>
    <t>Hillside</t>
  </si>
  <si>
    <t>Arte Country Club</t>
  </si>
  <si>
    <t>3Q21</t>
  </si>
  <si>
    <t>4T21</t>
  </si>
  <si>
    <t xml:space="preserve">               -   </t>
  </si>
  <si>
    <t>GO Cidade Baixa</t>
  </si>
  <si>
    <t>GO Carlos Gomes</t>
  </si>
  <si>
    <t>4Q21</t>
  </si>
  <si>
    <t>1T22</t>
  </si>
  <si>
    <t>1Q22</t>
  </si>
  <si>
    <t>Nilo Square - Residencial</t>
  </si>
  <si>
    <t>Zen Concept Resort</t>
  </si>
  <si>
    <t>Open Protásio</t>
  </si>
  <si>
    <t>Resultado das participações societárias</t>
  </si>
  <si>
    <t>Equivalência patrimonial</t>
  </si>
  <si>
    <t>2T22</t>
  </si>
  <si>
    <t>2Q22</t>
  </si>
  <si>
    <t>OPEN Canoas Centro - Fase 3</t>
  </si>
  <si>
    <t>Equity accounting</t>
  </si>
  <si>
    <t>Equity Income</t>
  </si>
  <si>
    <t>3T22</t>
  </si>
  <si>
    <t>3Q22</t>
  </si>
  <si>
    <t>Títulos e valores mobiliários lp</t>
  </si>
  <si>
    <t>4Q22</t>
  </si>
  <si>
    <t>4T22</t>
  </si>
  <si>
    <t>Grand Park Moinhos - Fase 1</t>
  </si>
  <si>
    <t>Arbo Village Park</t>
  </si>
  <si>
    <t>Adiantamentos de clientes</t>
  </si>
  <si>
    <t>Advances from Customers</t>
  </si>
  <si>
    <t>Stock Option Plan</t>
  </si>
  <si>
    <t>Plano de opção de ações</t>
  </si>
  <si>
    <t>Proposed Additional Dividends</t>
  </si>
  <si>
    <t>Dividendos Adicionais Propostos</t>
  </si>
  <si>
    <t>1T23</t>
  </si>
  <si>
    <t>1Q23</t>
  </si>
  <si>
    <t>Nilo Square Hotel</t>
  </si>
  <si>
    <t>Grand Park Moinhos - Fase 2</t>
  </si>
  <si>
    <t>Arte Cidade Nilo - Fase 1</t>
  </si>
  <si>
    <t xml:space="preserve">Nilo Square </t>
  </si>
  <si>
    <t xml:space="preserve">Juliano Melnick – CFO e DRI </t>
  </si>
  <si>
    <t>Seen Menino Deus</t>
  </si>
  <si>
    <t>3T23</t>
  </si>
  <si>
    <t>The Garden - Residencial 2</t>
  </si>
  <si>
    <t>The Garden - Residencial 3</t>
  </si>
  <si>
    <t xml:space="preserve">Go Bom Fim </t>
  </si>
  <si>
    <t xml:space="preserve">Casa Moinhos </t>
  </si>
  <si>
    <t>The Garden - Residencial 1</t>
  </si>
  <si>
    <t>Joelson Barbosa Boeira - Administrative and IR Director</t>
  </si>
  <si>
    <t>Joelson Barbosa Boeira - Diretor Administrativo e de RI</t>
  </si>
  <si>
    <t>Las Piedras</t>
  </si>
  <si>
    <t>4T23</t>
  </si>
  <si>
    <t xml:space="preserve">Raro </t>
  </si>
  <si>
    <t>4Q23</t>
  </si>
  <si>
    <t>3Q23</t>
  </si>
  <si>
    <t>1T24</t>
  </si>
  <si>
    <t>High Garden Rio Branco</t>
  </si>
  <si>
    <t>Zayt</t>
  </si>
  <si>
    <t>GO MOINHOS</t>
  </si>
  <si>
    <t>3T24</t>
  </si>
  <si>
    <t>YOFI</t>
  </si>
  <si>
    <t>Grand Park Moinhos</t>
  </si>
  <si>
    <t>1Q24</t>
  </si>
  <si>
    <t>3Q24</t>
  </si>
  <si>
    <t>4T24</t>
  </si>
  <si>
    <t>4Q24</t>
  </si>
  <si>
    <t>Jazz</t>
  </si>
  <si>
    <t>GREEN FIELD</t>
  </si>
  <si>
    <t>Peninsula Xangri-la Norte</t>
  </si>
  <si>
    <t>Open Alto Ipiranga - F1</t>
  </si>
  <si>
    <t>Open Alto Ipiranga - F2</t>
  </si>
  <si>
    <t>Redução de Capital</t>
  </si>
  <si>
    <t>Decrease of Capital</t>
  </si>
  <si>
    <t>Português</t>
  </si>
  <si>
    <t>Ricardo Costa Ponce - Gerente de Contabilidade e de RI</t>
  </si>
  <si>
    <t xml:space="preserve">Ricardo Costa Ponce – Accounting and IR Manager </t>
  </si>
  <si>
    <t>Contas a pagar por aquisição sociedade</t>
  </si>
  <si>
    <t>Loans and borrowing</t>
  </si>
  <si>
    <t>Contas a pagar por aquisição sociedade LP</t>
  </si>
  <si>
    <t>Accounts payable for buyout</t>
  </si>
  <si>
    <t>2T25</t>
  </si>
  <si>
    <t>2Q25</t>
  </si>
  <si>
    <t>Gama 1375</t>
  </si>
  <si>
    <t>High Garden Iguatemi</t>
  </si>
  <si>
    <t>3T25</t>
  </si>
  <si>
    <t>3Q25</t>
  </si>
  <si>
    <t>Go Home Design</t>
  </si>
  <si>
    <t>Open Major - F1</t>
  </si>
  <si>
    <t>OPERATIONALS &amp; FINANCIALS | LANDBANK</t>
  </si>
  <si>
    <t>Número de terrenos ou fases no landbank</t>
  </si>
  <si>
    <t>Number of land plots or phases at landbank</t>
  </si>
  <si>
    <t>PSV of landbank (Melnick)</t>
  </si>
  <si>
    <t>VGV do landbank (Melnick)</t>
  </si>
  <si>
    <t>Ações em tesouraria</t>
  </si>
  <si>
    <t>4T25</t>
  </si>
  <si>
    <t>4Q25</t>
  </si>
  <si>
    <t>Open Major - F2</t>
  </si>
  <si>
    <t>Open Bosque - F1</t>
  </si>
  <si>
    <t>Square Garden - F1</t>
  </si>
  <si>
    <t>1T26</t>
  </si>
  <si>
    <t>1Q26</t>
  </si>
  <si>
    <t>Seen Três Figueiras</t>
  </si>
  <si>
    <t>Open Bosque - F2</t>
  </si>
  <si>
    <t>2T26</t>
  </si>
  <si>
    <t>2Q26</t>
  </si>
  <si>
    <t>Square Garden -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</si>
</sst>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0.0%"/>
    <numFmt numFmtId="168" formatCode="_-* #,##0_-;\-* #,##0_-;_-* &quot;-&quot;??_-;_-@_-"/>
    <numFmt numFmtId="169" formatCode="_-* #,##0.0000_-;\-* #,##0.0000_-;_-* &quot;-&quot;??_-;_-@_-"/>
    <numFmt numFmtId="170" formatCode="_(* #,##0.0_);_(* \(#,##0.0\);_(* &quot;-&quot;??_);_(@_)"/>
    <numFmt numFmtId="171" formatCode="_(&quot;R$ &quot;* #,##0.00_);_(&quot;R$ &quot;* \(#,##0.00\);_(&quot;R$ &quot;* &quot;-&quot;??_);_(@_)"/>
    <numFmt numFmtId="172" formatCode="_([$€-2]* #,##0.00_);_([$€-2]* \(#,##0.00\);_([$€-2]* &quot;-&quot;??_)"/>
    <numFmt numFmtId="173" formatCode="0.00%\ &quot;a.a.&quot;"/>
    <numFmt numFmtId="174" formatCode="###,###,###"/>
    <numFmt numFmtId="175" formatCode="_([$€]* #,##0.00_);_([$€]* \(#,##0.00\);_([$€]* &quot;-&quot;??_);_(@_)"/>
    <numFmt numFmtId="176" formatCode="ddd"/>
    <numFmt numFmtId="177" formatCode="[$-416]mmm\-yy;@"/>
    <numFmt numFmtId="178" formatCode="_([$R$ -416]* #,##0.00_);_([$R$ -416]* \(#,##0.00\);_([$R$ -416]* &quot;-&quot;??_);_(@_)"/>
    <numFmt numFmtId="179" formatCode="_-* #,##0.0_-;\-* #,##0.0_-;_-* &quot;-&quot;??_-;_-@_-"/>
  </numFmts>
  <fonts count="1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Frutiger 45 Light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2"/>
      <name val="Calibri"/>
      <family val="2"/>
      <scheme val="minor"/>
    </font>
    <font>
      <sz val="10"/>
      <color rgb="FF3366FF"/>
      <name val="Calibri"/>
      <family val="2"/>
      <scheme val="minor"/>
    </font>
    <font>
      <b/>
      <sz val="10"/>
      <color indexed="9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i/>
      <sz val="10"/>
      <color theme="1" tint="0.49998474074526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A3655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12355E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ahoma"/>
      <family val="2"/>
    </font>
    <font>
      <sz val="10"/>
      <color theme="1"/>
      <name val="Arial Narrow"/>
      <family val="2"/>
    </font>
    <font>
      <sz val="9"/>
      <color theme="1"/>
      <name val="TT Norms Pro Light"/>
      <family val="3"/>
    </font>
    <font>
      <b/>
      <sz val="9"/>
      <color theme="1"/>
      <name val="TT Norms Pro Light"/>
      <family val="3"/>
    </font>
    <font>
      <sz val="11"/>
      <name val="Calibri"/>
      <family val="2"/>
    </font>
    <font>
      <sz val="12"/>
      <name val="Arial"/>
      <family val="2"/>
    </font>
    <font>
      <sz val="10"/>
      <name val="Courier"/>
      <family val="3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006100"/>
      <name val="Calibri"/>
      <family val="2"/>
    </font>
    <font>
      <sz val="10"/>
      <color rgb="FF006100"/>
      <name val="Calibri"/>
      <family val="2"/>
      <scheme val="minor"/>
    </font>
    <font>
      <b/>
      <sz val="11"/>
      <color rgb="FFFA7D00"/>
      <name val="Calibri"/>
      <family val="2"/>
    </font>
    <font>
      <b/>
      <sz val="10"/>
      <color rgb="FFFA7D00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FA7D00"/>
      <name val="Calibri"/>
      <family val="2"/>
    </font>
    <font>
      <sz val="10"/>
      <color rgb="FFFA7D00"/>
      <name val="Calibri"/>
      <family val="2"/>
      <scheme val="minor"/>
    </font>
    <font>
      <sz val="11"/>
      <color rgb="FF3F3F76"/>
      <name val="Calibri"/>
      <family val="2"/>
    </font>
    <font>
      <sz val="10"/>
      <color rgb="FF3F3F76"/>
      <name val="Calibri"/>
      <family val="2"/>
      <scheme val="minor"/>
    </font>
    <font>
      <sz val="11"/>
      <color rgb="FF9C0006"/>
      <name val="Calibri"/>
      <family val="2"/>
    </font>
    <font>
      <sz val="10"/>
      <color rgb="FF9C0006"/>
      <name val="Calibri"/>
      <family val="2"/>
      <scheme val="minor"/>
    </font>
    <font>
      <sz val="11"/>
      <color rgb="FF9C6500"/>
      <name val="Calibri"/>
      <family val="2"/>
    </font>
    <font>
      <sz val="10"/>
      <color rgb="FF9C6500"/>
      <name val="Calibri"/>
      <family val="2"/>
      <scheme val="minor"/>
    </font>
    <font>
      <b/>
      <sz val="11"/>
      <color rgb="FF3F3F3F"/>
      <name val="Calibri"/>
      <family val="2"/>
    </font>
    <font>
      <b/>
      <sz val="10"/>
      <color rgb="FF3F3F3F"/>
      <name val="Calibri"/>
      <family val="2"/>
      <scheme val="minor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i/>
      <sz val="10"/>
      <color rgb="FF7F7F7F"/>
      <name val="Calibri"/>
      <family val="2"/>
      <scheme val="min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indexed="16"/>
      <name val="Credit Suisse Type Roman"/>
      <family val="2"/>
    </font>
    <font>
      <sz val="12"/>
      <name val="Technical"/>
    </font>
    <font>
      <sz val="12"/>
      <name val="Arial MT"/>
    </font>
    <font>
      <u/>
      <sz val="10"/>
      <color indexed="36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A3655"/>
        <bgColor indexed="64"/>
      </patternFill>
    </fill>
    <fill>
      <patternFill patternType="solid">
        <fgColor rgb="FF12355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medium">
        <color rgb="FF12355E"/>
      </bottom>
      <diagonal/>
    </border>
    <border>
      <left/>
      <right/>
      <top style="medium">
        <color rgb="FF12355E"/>
      </top>
      <bottom/>
      <diagonal/>
    </border>
    <border>
      <left style="medium">
        <color rgb="FF12355E"/>
      </left>
      <right/>
      <top style="medium">
        <color rgb="FF12355E"/>
      </top>
      <bottom/>
      <diagonal/>
    </border>
    <border>
      <left style="medium">
        <color rgb="FF12355E"/>
      </left>
      <right/>
      <top/>
      <bottom style="medium">
        <color rgb="FF12355E"/>
      </bottom>
      <diagonal/>
    </border>
    <border>
      <left style="medium">
        <color rgb="FF12355E"/>
      </left>
      <right/>
      <top/>
      <bottom/>
      <diagonal/>
    </border>
    <border>
      <left/>
      <right style="medium">
        <color rgb="FF12355E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6" tint="-0.24994659260841701"/>
      </bottom>
      <diagonal/>
    </border>
    <border>
      <left style="medium">
        <color rgb="FF0A3655"/>
      </left>
      <right/>
      <top/>
      <bottom/>
      <diagonal/>
    </border>
    <border>
      <left/>
      <right style="medium">
        <color rgb="FF0A3655"/>
      </right>
      <top/>
      <bottom/>
      <diagonal/>
    </border>
    <border>
      <left/>
      <right style="medium">
        <color rgb="FF12355E"/>
      </right>
      <top/>
      <bottom style="medium">
        <color rgb="FF12355E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rgb="FF12355E"/>
      </top>
      <bottom style="mediumDashed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520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3" fillId="4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8" fillId="0" borderId="3" applyNumberFormat="0" applyFill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7" fillId="7" borderId="1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9" fillId="3" borderId="0" applyNumberFormat="0" applyBorder="0" applyAlignment="0" applyProtection="0"/>
    <xf numFmtId="0" fontId="29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36" fillId="0" borderId="0"/>
    <xf numFmtId="0" fontId="17" fillId="23" borderId="4" applyNumberFormat="0" applyFont="0" applyAlignment="0" applyProtection="0"/>
    <xf numFmtId="0" fontId="35" fillId="0" borderId="5" applyNumberFormat="0">
      <alignment vertical="center"/>
    </xf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0" fillId="16" borderId="6" applyNumberFormat="0" applyAlignment="0" applyProtection="0"/>
    <xf numFmtId="0" fontId="3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1" fillId="0" borderId="0"/>
    <xf numFmtId="0" fontId="10" fillId="0" borderId="0"/>
    <xf numFmtId="164" fontId="13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60" fillId="30" borderId="0" applyNumberFormat="0" applyBorder="0" applyAlignment="0" applyProtection="0"/>
    <xf numFmtId="0" fontId="61" fillId="31" borderId="25" applyNumberFormat="0" applyAlignment="0" applyProtection="0"/>
    <xf numFmtId="0" fontId="62" fillId="32" borderId="26" applyNumberFormat="0" applyAlignment="0" applyProtection="0"/>
    <xf numFmtId="0" fontId="63" fillId="32" borderId="25" applyNumberFormat="0" applyAlignment="0" applyProtection="0"/>
    <xf numFmtId="0" fontId="64" fillId="0" borderId="27" applyNumberFormat="0" applyFill="0" applyAlignment="0" applyProtection="0"/>
    <xf numFmtId="0" fontId="65" fillId="33" borderId="2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6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6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6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69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69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55" fillId="0" borderId="31" applyNumberFormat="0" applyFill="0" applyAlignment="0" applyProtection="0"/>
    <xf numFmtId="9" fontId="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0" borderId="0"/>
    <xf numFmtId="0" fontId="13" fillId="0" borderId="0"/>
    <xf numFmtId="0" fontId="4" fillId="0" borderId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4" fillId="0" borderId="7" applyNumberFormat="0" applyFill="0" applyAlignment="0" applyProtection="0"/>
    <xf numFmtId="0" fontId="55" fillId="0" borderId="31" applyNumberFormat="0" applyFill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34" borderId="29" applyNumberFormat="0" applyFont="0" applyAlignment="0" applyProtection="0"/>
    <xf numFmtId="0" fontId="55" fillId="0" borderId="22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34" borderId="29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5" fillId="0" borderId="22" applyNumberFormat="0" applyFill="0" applyAlignment="0" applyProtection="0"/>
    <xf numFmtId="0" fontId="72" fillId="0" borderId="0"/>
    <xf numFmtId="43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2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  <xf numFmtId="0" fontId="13" fillId="0" borderId="0"/>
    <xf numFmtId="0" fontId="2" fillId="0" borderId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2" fillId="0" borderId="0"/>
    <xf numFmtId="43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75" fillId="0" borderId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76" fillId="0" borderId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69" fillId="38" borderId="0" applyNumberFormat="0" applyBorder="0" applyAlignment="0" applyProtection="0"/>
    <xf numFmtId="0" fontId="69" fillId="38" borderId="0" applyNumberFormat="0" applyBorder="0" applyAlignment="0" applyProtection="0"/>
    <xf numFmtId="0" fontId="69" fillId="42" borderId="0" applyNumberFormat="0" applyBorder="0" applyAlignment="0" applyProtection="0"/>
    <xf numFmtId="0" fontId="69" fillId="42" borderId="0" applyNumberFormat="0" applyBorder="0" applyAlignment="0" applyProtection="0"/>
    <xf numFmtId="0" fontId="69" fillId="46" borderId="0" applyNumberFormat="0" applyBorder="0" applyAlignment="0" applyProtection="0"/>
    <xf numFmtId="0" fontId="69" fillId="46" borderId="0" applyNumberFormat="0" applyBorder="0" applyAlignment="0" applyProtection="0"/>
    <xf numFmtId="0" fontId="69" fillId="50" borderId="0" applyNumberFormat="0" applyBorder="0" applyAlignment="0" applyProtection="0"/>
    <xf numFmtId="0" fontId="69" fillId="50" borderId="0" applyNumberFormat="0" applyBorder="0" applyAlignment="0" applyProtection="0"/>
    <xf numFmtId="0" fontId="69" fillId="54" borderId="0" applyNumberFormat="0" applyBorder="0" applyAlignment="0" applyProtection="0"/>
    <xf numFmtId="0" fontId="69" fillId="54" borderId="0" applyNumberFormat="0" applyBorder="0" applyAlignment="0" applyProtection="0"/>
    <xf numFmtId="0" fontId="69" fillId="58" borderId="0" applyNumberFormat="0" applyBorder="0" applyAlignment="0" applyProtection="0"/>
    <xf numFmtId="0" fontId="69" fillId="58" borderId="0" applyNumberFormat="0" applyBorder="0" applyAlignment="0" applyProtection="0"/>
    <xf numFmtId="0" fontId="58" fillId="28" borderId="0" applyNumberFormat="0" applyBorder="0" applyAlignment="0" applyProtection="0"/>
    <xf numFmtId="0" fontId="63" fillId="32" borderId="25" applyNumberFormat="0" applyAlignment="0" applyProtection="0"/>
    <xf numFmtId="0" fontId="65" fillId="33" borderId="28" applyNumberFormat="0" applyAlignment="0" applyProtection="0"/>
    <xf numFmtId="0" fontId="64" fillId="0" borderId="27" applyNumberFormat="0" applyFill="0" applyAlignment="0" applyProtection="0"/>
    <xf numFmtId="0" fontId="69" fillId="35" borderId="0" applyNumberFormat="0" applyBorder="0" applyAlignment="0" applyProtection="0"/>
    <xf numFmtId="0" fontId="69" fillId="39" borderId="0" applyNumberFormat="0" applyBorder="0" applyAlignment="0" applyProtection="0"/>
    <xf numFmtId="0" fontId="69" fillId="43" borderId="0" applyNumberFormat="0" applyBorder="0" applyAlignment="0" applyProtection="0"/>
    <xf numFmtId="0" fontId="69" fillId="47" borderId="0" applyNumberFormat="0" applyBorder="0" applyAlignment="0" applyProtection="0"/>
    <xf numFmtId="0" fontId="69" fillId="51" borderId="0" applyNumberFormat="0" applyBorder="0" applyAlignment="0" applyProtection="0"/>
    <xf numFmtId="0" fontId="69" fillId="55" borderId="0" applyNumberFormat="0" applyBorder="0" applyAlignment="0" applyProtection="0"/>
    <xf numFmtId="0" fontId="61" fillId="31" borderId="25" applyNumberFormat="0" applyAlignment="0" applyProtection="0"/>
    <xf numFmtId="0" fontId="59" fillId="29" borderId="0" applyNumberFormat="0" applyBorder="0" applyAlignment="0" applyProtection="0"/>
    <xf numFmtId="0" fontId="77" fillId="0" borderId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2" fillId="0" borderId="0"/>
    <xf numFmtId="0" fontId="2" fillId="0" borderId="0"/>
    <xf numFmtId="0" fontId="76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62" fillId="32" borderId="26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83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83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83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83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83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83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83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83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83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83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83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83" fillId="57" borderId="0" applyNumberFormat="0" applyBorder="0" applyAlignment="0" applyProtection="0"/>
    <xf numFmtId="0" fontId="2" fillId="57" borderId="0" applyNumberFormat="0" applyBorder="0" applyAlignment="0" applyProtection="0"/>
    <xf numFmtId="0" fontId="69" fillId="38" borderId="0" applyNumberFormat="0" applyBorder="0" applyAlignment="0" applyProtection="0"/>
    <xf numFmtId="0" fontId="69" fillId="42" borderId="0" applyNumberFormat="0" applyBorder="0" applyAlignment="0" applyProtection="0"/>
    <xf numFmtId="0" fontId="69" fillId="46" borderId="0" applyNumberFormat="0" applyBorder="0" applyAlignment="0" applyProtection="0"/>
    <xf numFmtId="0" fontId="69" fillId="50" borderId="0" applyNumberFormat="0" applyBorder="0" applyAlignment="0" applyProtection="0"/>
    <xf numFmtId="0" fontId="69" fillId="54" borderId="0" applyNumberFormat="0" applyBorder="0" applyAlignment="0" applyProtection="0"/>
    <xf numFmtId="0" fontId="69" fillId="58" borderId="0" applyNumberFormat="0" applyBorder="0" applyAlignment="0" applyProtection="0"/>
    <xf numFmtId="0" fontId="84" fillId="38" borderId="0" applyNumberFormat="0" applyBorder="0" applyAlignment="0" applyProtection="0"/>
    <xf numFmtId="0" fontId="80" fillId="38" borderId="0" applyNumberFormat="0" applyBorder="0" applyAlignment="0" applyProtection="0"/>
    <xf numFmtId="0" fontId="84" fillId="38" borderId="0" applyNumberFormat="0" applyBorder="0" applyAlignment="0" applyProtection="0"/>
    <xf numFmtId="0" fontId="69" fillId="38" borderId="0" applyNumberFormat="0" applyBorder="0" applyAlignment="0" applyProtection="0"/>
    <xf numFmtId="0" fontId="69" fillId="38" borderId="0" applyNumberFormat="0" applyBorder="0" applyAlignment="0" applyProtection="0"/>
    <xf numFmtId="0" fontId="84" fillId="42" borderId="0" applyNumberFormat="0" applyBorder="0" applyAlignment="0" applyProtection="0"/>
    <xf numFmtId="0" fontId="80" fillId="42" borderId="0" applyNumberFormat="0" applyBorder="0" applyAlignment="0" applyProtection="0"/>
    <xf numFmtId="0" fontId="84" fillId="42" borderId="0" applyNumberFormat="0" applyBorder="0" applyAlignment="0" applyProtection="0"/>
    <xf numFmtId="0" fontId="69" fillId="42" borderId="0" applyNumberFormat="0" applyBorder="0" applyAlignment="0" applyProtection="0"/>
    <xf numFmtId="0" fontId="69" fillId="42" borderId="0" applyNumberFormat="0" applyBorder="0" applyAlignment="0" applyProtection="0"/>
    <xf numFmtId="0" fontId="84" fillId="46" borderId="0" applyNumberFormat="0" applyBorder="0" applyAlignment="0" applyProtection="0"/>
    <xf numFmtId="0" fontId="80" fillId="46" borderId="0" applyNumberFormat="0" applyBorder="0" applyAlignment="0" applyProtection="0"/>
    <xf numFmtId="0" fontId="84" fillId="46" borderId="0" applyNumberFormat="0" applyBorder="0" applyAlignment="0" applyProtection="0"/>
    <xf numFmtId="0" fontId="69" fillId="46" borderId="0" applyNumberFormat="0" applyBorder="0" applyAlignment="0" applyProtection="0"/>
    <xf numFmtId="0" fontId="69" fillId="46" borderId="0" applyNumberFormat="0" applyBorder="0" applyAlignment="0" applyProtection="0"/>
    <xf numFmtId="0" fontId="84" fillId="50" borderId="0" applyNumberFormat="0" applyBorder="0" applyAlignment="0" applyProtection="0"/>
    <xf numFmtId="0" fontId="80" fillId="50" borderId="0" applyNumberFormat="0" applyBorder="0" applyAlignment="0" applyProtection="0"/>
    <xf numFmtId="0" fontId="84" fillId="50" borderId="0" applyNumberFormat="0" applyBorder="0" applyAlignment="0" applyProtection="0"/>
    <xf numFmtId="0" fontId="69" fillId="50" borderId="0" applyNumberFormat="0" applyBorder="0" applyAlignment="0" applyProtection="0"/>
    <xf numFmtId="0" fontId="69" fillId="50" borderId="0" applyNumberFormat="0" applyBorder="0" applyAlignment="0" applyProtection="0"/>
    <xf numFmtId="0" fontId="84" fillId="54" borderId="0" applyNumberFormat="0" applyBorder="0" applyAlignment="0" applyProtection="0"/>
    <xf numFmtId="0" fontId="80" fillId="54" borderId="0" applyNumberFormat="0" applyBorder="0" applyAlignment="0" applyProtection="0"/>
    <xf numFmtId="0" fontId="84" fillId="54" borderId="0" applyNumberFormat="0" applyBorder="0" applyAlignment="0" applyProtection="0"/>
    <xf numFmtId="0" fontId="69" fillId="54" borderId="0" applyNumberFormat="0" applyBorder="0" applyAlignment="0" applyProtection="0"/>
    <xf numFmtId="0" fontId="69" fillId="54" borderId="0" applyNumberFormat="0" applyBorder="0" applyAlignment="0" applyProtection="0"/>
    <xf numFmtId="0" fontId="84" fillId="58" borderId="0" applyNumberFormat="0" applyBorder="0" applyAlignment="0" applyProtection="0"/>
    <xf numFmtId="0" fontId="80" fillId="58" borderId="0" applyNumberFormat="0" applyBorder="0" applyAlignment="0" applyProtection="0"/>
    <xf numFmtId="0" fontId="84" fillId="58" borderId="0" applyNumberFormat="0" applyBorder="0" applyAlignment="0" applyProtection="0"/>
    <xf numFmtId="0" fontId="69" fillId="58" borderId="0" applyNumberFormat="0" applyBorder="0" applyAlignment="0" applyProtection="0"/>
    <xf numFmtId="0" fontId="69" fillId="58" borderId="0" applyNumberFormat="0" applyBorder="0" applyAlignment="0" applyProtection="0"/>
    <xf numFmtId="0" fontId="85" fillId="28" borderId="0" applyNumberFormat="0" applyBorder="0" applyAlignment="0" applyProtection="0"/>
    <xf numFmtId="0" fontId="86" fillId="28" borderId="0" applyNumberFormat="0" applyBorder="0" applyAlignment="0" applyProtection="0"/>
    <xf numFmtId="0" fontId="85" fillId="28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87" fillId="32" borderId="25" applyNumberFormat="0" applyAlignment="0" applyProtection="0"/>
    <xf numFmtId="0" fontId="88" fillId="32" borderId="25" applyNumberFormat="0" applyAlignment="0" applyProtection="0"/>
    <xf numFmtId="0" fontId="87" fillId="32" borderId="25" applyNumberFormat="0" applyAlignment="0" applyProtection="0"/>
    <xf numFmtId="0" fontId="63" fillId="32" borderId="25" applyNumberFormat="0" applyAlignment="0" applyProtection="0"/>
    <xf numFmtId="0" fontId="63" fillId="32" borderId="25" applyNumberFormat="0" applyAlignment="0" applyProtection="0"/>
    <xf numFmtId="0" fontId="89" fillId="33" borderId="28" applyNumberFormat="0" applyAlignment="0" applyProtection="0"/>
    <xf numFmtId="0" fontId="82" fillId="33" borderId="28" applyNumberFormat="0" applyAlignment="0" applyProtection="0"/>
    <xf numFmtId="0" fontId="89" fillId="33" borderId="28" applyNumberFormat="0" applyAlignment="0" applyProtection="0"/>
    <xf numFmtId="0" fontId="65" fillId="33" borderId="28" applyNumberFormat="0" applyAlignment="0" applyProtection="0"/>
    <xf numFmtId="0" fontId="65" fillId="33" borderId="28" applyNumberFormat="0" applyAlignment="0" applyProtection="0"/>
    <xf numFmtId="0" fontId="64" fillId="0" borderId="27" applyNumberFormat="0" applyFill="0" applyAlignment="0" applyProtection="0"/>
    <xf numFmtId="0" fontId="90" fillId="0" borderId="27" applyNumberFormat="0" applyFill="0" applyAlignment="0" applyProtection="0"/>
    <xf numFmtId="0" fontId="91" fillId="0" borderId="27" applyNumberFormat="0" applyFill="0" applyAlignment="0" applyProtection="0"/>
    <xf numFmtId="0" fontId="90" fillId="0" borderId="27" applyNumberFormat="0" applyFill="0" applyAlignment="0" applyProtection="0"/>
    <xf numFmtId="0" fontId="64" fillId="0" borderId="27" applyNumberFormat="0" applyFill="0" applyAlignment="0" applyProtection="0"/>
    <xf numFmtId="0" fontId="64" fillId="0" borderId="27" applyNumberFormat="0" applyFill="0" applyAlignment="0" applyProtection="0"/>
    <xf numFmtId="0" fontId="69" fillId="35" borderId="0" applyNumberFormat="0" applyBorder="0" applyAlignment="0" applyProtection="0"/>
    <xf numFmtId="0" fontId="69" fillId="39" borderId="0" applyNumberFormat="0" applyBorder="0" applyAlignment="0" applyProtection="0"/>
    <xf numFmtId="0" fontId="69" fillId="43" borderId="0" applyNumberFormat="0" applyBorder="0" applyAlignment="0" applyProtection="0"/>
    <xf numFmtId="0" fontId="69" fillId="47" borderId="0" applyNumberFormat="0" applyBorder="0" applyAlignment="0" applyProtection="0"/>
    <xf numFmtId="0" fontId="69" fillId="51" borderId="0" applyNumberFormat="0" applyBorder="0" applyAlignment="0" applyProtection="0"/>
    <xf numFmtId="0" fontId="69" fillId="55" borderId="0" applyNumberFormat="0" applyBorder="0" applyAlignment="0" applyProtection="0"/>
    <xf numFmtId="0" fontId="58" fillId="28" borderId="0" applyNumberFormat="0" applyBorder="0" applyAlignment="0" applyProtection="0"/>
    <xf numFmtId="0" fontId="84" fillId="35" borderId="0" applyNumberFormat="0" applyBorder="0" applyAlignment="0" applyProtection="0"/>
    <xf numFmtId="0" fontId="80" fillId="35" borderId="0" applyNumberFormat="0" applyBorder="0" applyAlignment="0" applyProtection="0"/>
    <xf numFmtId="0" fontId="84" fillId="35" borderId="0" applyNumberFormat="0" applyBorder="0" applyAlignment="0" applyProtection="0"/>
    <xf numFmtId="0" fontId="69" fillId="35" borderId="0" applyNumberFormat="0" applyBorder="0" applyAlignment="0" applyProtection="0"/>
    <xf numFmtId="0" fontId="69" fillId="35" borderId="0" applyNumberFormat="0" applyBorder="0" applyAlignment="0" applyProtection="0"/>
    <xf numFmtId="0" fontId="84" fillId="39" borderId="0" applyNumberFormat="0" applyBorder="0" applyAlignment="0" applyProtection="0"/>
    <xf numFmtId="0" fontId="80" fillId="39" borderId="0" applyNumberFormat="0" applyBorder="0" applyAlignment="0" applyProtection="0"/>
    <xf numFmtId="0" fontId="84" fillId="39" borderId="0" applyNumberFormat="0" applyBorder="0" applyAlignment="0" applyProtection="0"/>
    <xf numFmtId="0" fontId="69" fillId="39" borderId="0" applyNumberFormat="0" applyBorder="0" applyAlignment="0" applyProtection="0"/>
    <xf numFmtId="0" fontId="69" fillId="39" borderId="0" applyNumberFormat="0" applyBorder="0" applyAlignment="0" applyProtection="0"/>
    <xf numFmtId="0" fontId="84" fillId="43" borderId="0" applyNumberFormat="0" applyBorder="0" applyAlignment="0" applyProtection="0"/>
    <xf numFmtId="0" fontId="80" fillId="43" borderId="0" applyNumberFormat="0" applyBorder="0" applyAlignment="0" applyProtection="0"/>
    <xf numFmtId="0" fontId="84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84" fillId="47" borderId="0" applyNumberFormat="0" applyBorder="0" applyAlignment="0" applyProtection="0"/>
    <xf numFmtId="0" fontId="80" fillId="47" borderId="0" applyNumberFormat="0" applyBorder="0" applyAlignment="0" applyProtection="0"/>
    <xf numFmtId="0" fontId="84" fillId="47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84" fillId="51" borderId="0" applyNumberFormat="0" applyBorder="0" applyAlignment="0" applyProtection="0"/>
    <xf numFmtId="0" fontId="80" fillId="51" borderId="0" applyNumberFormat="0" applyBorder="0" applyAlignment="0" applyProtection="0"/>
    <xf numFmtId="0" fontId="84" fillId="51" borderId="0" applyNumberFormat="0" applyBorder="0" applyAlignment="0" applyProtection="0"/>
    <xf numFmtId="0" fontId="69" fillId="51" borderId="0" applyNumberFormat="0" applyBorder="0" applyAlignment="0" applyProtection="0"/>
    <xf numFmtId="0" fontId="69" fillId="51" borderId="0" applyNumberFormat="0" applyBorder="0" applyAlignment="0" applyProtection="0"/>
    <xf numFmtId="0" fontId="84" fillId="55" borderId="0" applyNumberFormat="0" applyBorder="0" applyAlignment="0" applyProtection="0"/>
    <xf numFmtId="0" fontId="80" fillId="55" borderId="0" applyNumberFormat="0" applyBorder="0" applyAlignment="0" applyProtection="0"/>
    <xf numFmtId="0" fontId="84" fillId="55" borderId="0" applyNumberFormat="0" applyBorder="0" applyAlignment="0" applyProtection="0"/>
    <xf numFmtId="0" fontId="69" fillId="55" borderId="0" applyNumberFormat="0" applyBorder="0" applyAlignment="0" applyProtection="0"/>
    <xf numFmtId="0" fontId="69" fillId="55" borderId="0" applyNumberFormat="0" applyBorder="0" applyAlignment="0" applyProtection="0"/>
    <xf numFmtId="0" fontId="92" fillId="31" borderId="25" applyNumberFormat="0" applyAlignment="0" applyProtection="0"/>
    <xf numFmtId="0" fontId="93" fillId="31" borderId="25" applyNumberFormat="0" applyAlignment="0" applyProtection="0"/>
    <xf numFmtId="0" fontId="92" fillId="31" borderId="25" applyNumberFormat="0" applyAlignment="0" applyProtection="0"/>
    <xf numFmtId="0" fontId="61" fillId="31" borderId="25" applyNumberFormat="0" applyAlignment="0" applyProtection="0"/>
    <xf numFmtId="0" fontId="61" fillId="31" borderId="25" applyNumberFormat="0" applyAlignment="0" applyProtection="0"/>
    <xf numFmtId="0" fontId="59" fillId="29" borderId="0" applyNumberFormat="0" applyBorder="0" applyAlignment="0" applyProtection="0"/>
    <xf numFmtId="0" fontId="94" fillId="29" borderId="0" applyNumberFormat="0" applyBorder="0" applyAlignment="0" applyProtection="0"/>
    <xf numFmtId="0" fontId="95" fillId="29" borderId="0" applyNumberFormat="0" applyBorder="0" applyAlignment="0" applyProtection="0"/>
    <xf numFmtId="0" fontId="94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96" fillId="30" borderId="0" applyNumberFormat="0" applyBorder="0" applyAlignment="0" applyProtection="0"/>
    <xf numFmtId="0" fontId="97" fillId="30" borderId="0" applyNumberFormat="0" applyBorder="0" applyAlignment="0" applyProtection="0"/>
    <xf numFmtId="0" fontId="96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6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17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83" fillId="34" borderId="29" applyNumberFormat="0" applyFont="0" applyAlignment="0" applyProtection="0"/>
    <xf numFmtId="0" fontId="2" fillId="34" borderId="29" applyNumberFormat="0" applyFont="0" applyAlignment="0" applyProtection="0"/>
    <xf numFmtId="0" fontId="98" fillId="32" borderId="26" applyNumberFormat="0" applyAlignment="0" applyProtection="0"/>
    <xf numFmtId="0" fontId="99" fillId="32" borderId="26" applyNumberFormat="0" applyAlignment="0" applyProtection="0"/>
    <xf numFmtId="0" fontId="98" fillId="32" borderId="26" applyNumberFormat="0" applyAlignment="0" applyProtection="0"/>
    <xf numFmtId="0" fontId="62" fillId="32" borderId="26" applyNumberFormat="0" applyAlignment="0" applyProtection="0"/>
    <xf numFmtId="0" fontId="62" fillId="32" borderId="26" applyNumberFormat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03" fillId="0" borderId="22" applyNumberFormat="0" applyFill="0" applyAlignment="0" applyProtection="0"/>
    <xf numFmtId="0" fontId="103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105" fillId="0" borderId="24" applyNumberFormat="0" applyFill="0" applyAlignment="0" applyProtection="0"/>
    <xf numFmtId="0" fontId="105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06" fillId="0" borderId="30" applyNumberFormat="0" applyFill="0" applyAlignment="0" applyProtection="0"/>
    <xf numFmtId="0" fontId="107" fillId="0" borderId="30" applyNumberFormat="0" applyFill="0" applyAlignment="0" applyProtection="0"/>
    <xf numFmtId="0" fontId="106" fillId="0" borderId="30" applyNumberFormat="0" applyFill="0" applyAlignment="0" applyProtection="0"/>
    <xf numFmtId="0" fontId="68" fillId="0" borderId="30" applyNumberFormat="0" applyFill="0" applyAlignment="0" applyProtection="0"/>
    <xf numFmtId="0" fontId="68" fillId="0" borderId="30" applyNumberFormat="0" applyFill="0" applyAlignment="0" applyProtection="0"/>
    <xf numFmtId="0" fontId="65" fillId="33" borderId="28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54" fillId="0" borderId="0" applyNumberForma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70" fillId="0" borderId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2" fillId="0" borderId="0"/>
    <xf numFmtId="0" fontId="2" fillId="41" borderId="0" applyNumberFormat="0" applyBorder="0" applyAlignment="0" applyProtection="0"/>
    <xf numFmtId="0" fontId="60" fillId="30" borderId="0" applyNumberFormat="0" applyBorder="0" applyAlignment="0" applyProtection="0"/>
    <xf numFmtId="0" fontId="2" fillId="44" borderId="0" applyNumberFormat="0" applyBorder="0" applyAlignment="0" applyProtection="0"/>
    <xf numFmtId="0" fontId="2" fillId="40" borderId="0" applyNumberFormat="0" applyBorder="0" applyAlignment="0" applyProtection="0"/>
    <xf numFmtId="0" fontId="2" fillId="37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56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5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9" fontId="7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7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71" fillId="0" borderId="0"/>
    <xf numFmtId="172" fontId="71" fillId="0" borderId="0" applyFont="0" applyFill="0" applyBorder="0" applyAlignment="0" applyProtection="0"/>
    <xf numFmtId="0" fontId="76" fillId="0" borderId="0"/>
    <xf numFmtId="171" fontId="71" fillId="0" borderId="0" applyFont="0" applyFill="0" applyBorder="0" applyAlignment="0" applyProtection="0"/>
    <xf numFmtId="0" fontId="13" fillId="0" borderId="0"/>
    <xf numFmtId="0" fontId="13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0" fontId="71" fillId="0" borderId="0"/>
    <xf numFmtId="9" fontId="71" fillId="0" borderId="0" applyFont="0" applyFill="0" applyBorder="0" applyAlignment="0" applyProtection="0"/>
    <xf numFmtId="0" fontId="71" fillId="0" borderId="0"/>
    <xf numFmtId="9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1" fillId="0" borderId="0"/>
    <xf numFmtId="9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2" fillId="0" borderId="0"/>
    <xf numFmtId="0" fontId="2" fillId="0" borderId="0"/>
    <xf numFmtId="0" fontId="7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43" fontId="2" fillId="0" borderId="0" applyFont="0" applyFill="0" applyBorder="0" applyAlignment="0" applyProtection="0"/>
    <xf numFmtId="0" fontId="13" fillId="0" borderId="0"/>
    <xf numFmtId="0" fontId="17" fillId="2" borderId="0" applyNumberFormat="0" applyBorder="0" applyAlignment="0" applyProtection="0"/>
    <xf numFmtId="0" fontId="2" fillId="36" borderId="0" applyNumberFormat="0" applyBorder="0" applyAlignment="0" applyProtection="0"/>
    <xf numFmtId="0" fontId="17" fillId="3" borderId="0" applyNumberFormat="0" applyBorder="0" applyAlignment="0" applyProtection="0"/>
    <xf numFmtId="0" fontId="2" fillId="40" borderId="0" applyNumberFormat="0" applyBorder="0" applyAlignment="0" applyProtection="0"/>
    <xf numFmtId="0" fontId="17" fillId="4" borderId="0" applyNumberFormat="0" applyBorder="0" applyAlignment="0" applyProtection="0"/>
    <xf numFmtId="0" fontId="2" fillId="44" borderId="0" applyNumberFormat="0" applyBorder="0" applyAlignment="0" applyProtection="0"/>
    <xf numFmtId="0" fontId="17" fillId="5" borderId="0" applyNumberFormat="0" applyBorder="0" applyAlignment="0" applyProtection="0"/>
    <xf numFmtId="0" fontId="2" fillId="48" borderId="0" applyNumberFormat="0" applyBorder="0" applyAlignment="0" applyProtection="0"/>
    <xf numFmtId="0" fontId="17" fillId="6" borderId="0" applyNumberFormat="0" applyBorder="0" applyAlignment="0" applyProtection="0"/>
    <xf numFmtId="0" fontId="2" fillId="52" borderId="0" applyNumberFormat="0" applyBorder="0" applyAlignment="0" applyProtection="0"/>
    <xf numFmtId="0" fontId="17" fillId="7" borderId="0" applyNumberFormat="0" applyBorder="0" applyAlignment="0" applyProtection="0"/>
    <xf numFmtId="0" fontId="2" fillId="56" borderId="0" applyNumberFormat="0" applyBorder="0" applyAlignment="0" applyProtection="0"/>
    <xf numFmtId="0" fontId="17" fillId="8" borderId="0" applyNumberFormat="0" applyBorder="0" applyAlignment="0" applyProtection="0"/>
    <xf numFmtId="0" fontId="2" fillId="37" borderId="0" applyNumberFormat="0" applyBorder="0" applyAlignment="0" applyProtection="0"/>
    <xf numFmtId="0" fontId="17" fillId="9" borderId="0" applyNumberFormat="0" applyBorder="0" applyAlignment="0" applyProtection="0"/>
    <xf numFmtId="0" fontId="2" fillId="41" borderId="0" applyNumberFormat="0" applyBorder="0" applyAlignment="0" applyProtection="0"/>
    <xf numFmtId="0" fontId="17" fillId="10" borderId="0" applyNumberFormat="0" applyBorder="0" applyAlignment="0" applyProtection="0"/>
    <xf numFmtId="0" fontId="2" fillId="45" borderId="0" applyNumberFormat="0" applyBorder="0" applyAlignment="0" applyProtection="0"/>
    <xf numFmtId="0" fontId="17" fillId="5" borderId="0" applyNumberFormat="0" applyBorder="0" applyAlignment="0" applyProtection="0"/>
    <xf numFmtId="0" fontId="2" fillId="49" borderId="0" applyNumberFormat="0" applyBorder="0" applyAlignment="0" applyProtection="0"/>
    <xf numFmtId="0" fontId="17" fillId="8" borderId="0" applyNumberFormat="0" applyBorder="0" applyAlignment="0" applyProtection="0"/>
    <xf numFmtId="0" fontId="2" fillId="53" borderId="0" applyNumberFormat="0" applyBorder="0" applyAlignment="0" applyProtection="0"/>
    <xf numFmtId="0" fontId="17" fillId="11" borderId="0" applyNumberFormat="0" applyBorder="0" applyAlignment="0" applyProtection="0"/>
    <xf numFmtId="0" fontId="2" fillId="57" borderId="0" applyNumberFormat="0" applyBorder="0" applyAlignment="0" applyProtection="0"/>
    <xf numFmtId="0" fontId="18" fillId="12" borderId="0" applyNumberFormat="0" applyBorder="0" applyAlignment="0" applyProtection="0"/>
    <xf numFmtId="0" fontId="69" fillId="38" borderId="0" applyNumberFormat="0" applyBorder="0" applyAlignment="0" applyProtection="0"/>
    <xf numFmtId="0" fontId="18" fillId="9" borderId="0" applyNumberFormat="0" applyBorder="0" applyAlignment="0" applyProtection="0"/>
    <xf numFmtId="0" fontId="69" fillId="42" borderId="0" applyNumberFormat="0" applyBorder="0" applyAlignment="0" applyProtection="0"/>
    <xf numFmtId="0" fontId="18" fillId="10" borderId="0" applyNumberFormat="0" applyBorder="0" applyAlignment="0" applyProtection="0"/>
    <xf numFmtId="0" fontId="69" fillId="46" borderId="0" applyNumberFormat="0" applyBorder="0" applyAlignment="0" applyProtection="0"/>
    <xf numFmtId="0" fontId="18" fillId="13" borderId="0" applyNumberFormat="0" applyBorder="0" applyAlignment="0" applyProtection="0"/>
    <xf numFmtId="0" fontId="69" fillId="50" borderId="0" applyNumberFormat="0" applyBorder="0" applyAlignment="0" applyProtection="0"/>
    <xf numFmtId="0" fontId="18" fillId="14" borderId="0" applyNumberFormat="0" applyBorder="0" applyAlignment="0" applyProtection="0"/>
    <xf numFmtId="0" fontId="69" fillId="54" borderId="0" applyNumberFormat="0" applyBorder="0" applyAlignment="0" applyProtection="0"/>
    <xf numFmtId="0" fontId="18" fillId="15" borderId="0" applyNumberFormat="0" applyBorder="0" applyAlignment="0" applyProtection="0"/>
    <xf numFmtId="0" fontId="69" fillId="58" borderId="0" applyNumberFormat="0" applyBorder="0" applyAlignment="0" applyProtection="0"/>
    <xf numFmtId="0" fontId="23" fillId="4" borderId="0" applyNumberFormat="0" applyBorder="0" applyAlignment="0" applyProtection="0"/>
    <xf numFmtId="0" fontId="58" fillId="28" borderId="0" applyNumberFormat="0" applyBorder="0" applyAlignment="0" applyProtection="0"/>
    <xf numFmtId="0" fontId="20" fillId="16" borderId="1" applyNumberFormat="0" applyAlignment="0" applyProtection="0"/>
    <xf numFmtId="0" fontId="63" fillId="32" borderId="25" applyNumberFormat="0" applyAlignment="0" applyProtection="0"/>
    <xf numFmtId="0" fontId="21" fillId="17" borderId="2" applyNumberFormat="0" applyAlignment="0" applyProtection="0"/>
    <xf numFmtId="0" fontId="65" fillId="33" borderId="28" applyNumberFormat="0" applyAlignment="0" applyProtection="0"/>
    <xf numFmtId="0" fontId="28" fillId="0" borderId="3" applyNumberFormat="0" applyFill="0" applyAlignment="0" applyProtection="0"/>
    <xf numFmtId="0" fontId="64" fillId="0" borderId="27" applyNumberFormat="0" applyFill="0" applyAlignment="0" applyProtection="0"/>
    <xf numFmtId="0" fontId="18" fillId="18" borderId="0" applyNumberFormat="0" applyBorder="0" applyAlignment="0" applyProtection="0"/>
    <xf numFmtId="0" fontId="69" fillId="35" borderId="0" applyNumberFormat="0" applyBorder="0" applyAlignment="0" applyProtection="0"/>
    <xf numFmtId="0" fontId="18" fillId="19" borderId="0" applyNumberFormat="0" applyBorder="0" applyAlignment="0" applyProtection="0"/>
    <xf numFmtId="0" fontId="69" fillId="39" borderId="0" applyNumberFormat="0" applyBorder="0" applyAlignment="0" applyProtection="0"/>
    <xf numFmtId="0" fontId="18" fillId="20" borderId="0" applyNumberFormat="0" applyBorder="0" applyAlignment="0" applyProtection="0"/>
    <xf numFmtId="0" fontId="69" fillId="43" borderId="0" applyNumberFormat="0" applyBorder="0" applyAlignment="0" applyProtection="0"/>
    <xf numFmtId="0" fontId="18" fillId="13" borderId="0" applyNumberFormat="0" applyBorder="0" applyAlignment="0" applyProtection="0"/>
    <xf numFmtId="0" fontId="69" fillId="47" borderId="0" applyNumberFormat="0" applyBorder="0" applyAlignment="0" applyProtection="0"/>
    <xf numFmtId="0" fontId="18" fillId="14" borderId="0" applyNumberFormat="0" applyBorder="0" applyAlignment="0" applyProtection="0"/>
    <xf numFmtId="0" fontId="69" fillId="51" borderId="0" applyNumberFormat="0" applyBorder="0" applyAlignment="0" applyProtection="0"/>
    <xf numFmtId="0" fontId="18" fillId="21" borderId="0" applyNumberFormat="0" applyBorder="0" applyAlignment="0" applyProtection="0"/>
    <xf numFmtId="0" fontId="69" fillId="55" borderId="0" applyNumberFormat="0" applyBorder="0" applyAlignment="0" applyProtection="0"/>
    <xf numFmtId="0" fontId="27" fillId="7" borderId="1" applyNumberFormat="0" applyAlignment="0" applyProtection="0"/>
    <xf numFmtId="0" fontId="61" fillId="31" borderId="25" applyNumberFormat="0" applyAlignment="0" applyProtection="0"/>
    <xf numFmtId="0" fontId="19" fillId="3" borderId="0" applyNumberFormat="0" applyBorder="0" applyAlignment="0" applyProtection="0"/>
    <xf numFmtId="0" fontId="59" fillId="29" borderId="0" applyNumberFormat="0" applyBorder="0" applyAlignment="0" applyProtection="0"/>
    <xf numFmtId="0" fontId="77" fillId="0" borderId="0"/>
    <xf numFmtId="0" fontId="29" fillId="22" borderId="0" applyNumberFormat="0" applyBorder="0" applyAlignment="0" applyProtection="0"/>
    <xf numFmtId="0" fontId="78" fillId="30" borderId="0" applyNumberFormat="0" applyBorder="0" applyAlignment="0" applyProtection="0"/>
    <xf numFmtId="0" fontId="2" fillId="0" borderId="0"/>
    <xf numFmtId="0" fontId="76" fillId="23" borderId="4" applyNumberFormat="0" applyFont="0" applyAlignment="0" applyProtection="0"/>
    <xf numFmtId="0" fontId="2" fillId="34" borderId="29" applyNumberFormat="0" applyFont="0" applyAlignment="0" applyProtection="0"/>
    <xf numFmtId="9" fontId="13" fillId="0" borderId="0" applyFont="0" applyFill="0" applyBorder="0" applyAlignment="0" applyProtection="0"/>
    <xf numFmtId="0" fontId="30" fillId="16" borderId="6" applyNumberFormat="0" applyAlignment="0" applyProtection="0"/>
    <xf numFmtId="0" fontId="62" fillId="32" borderId="26" applyNumberFormat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55" fillId="0" borderId="22" applyNumberFormat="0" applyFill="0" applyAlignment="0" applyProtection="0"/>
    <xf numFmtId="0" fontId="25" fillId="0" borderId="8" applyNumberFormat="0" applyFill="0" applyAlignment="0" applyProtection="0"/>
    <xf numFmtId="0" fontId="56" fillId="0" borderId="23" applyNumberFormat="0" applyFill="0" applyAlignment="0" applyProtection="0"/>
    <xf numFmtId="0" fontId="26" fillId="0" borderId="9" applyNumberFormat="0" applyFill="0" applyAlignment="0" applyProtection="0"/>
    <xf numFmtId="0" fontId="57" fillId="0" borderId="24" applyNumberFormat="0" applyFill="0" applyAlignment="0" applyProtection="0"/>
    <xf numFmtId="0" fontId="2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68" fillId="0" borderId="30" applyNumberFormat="0" applyFill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43" fontId="2" fillId="0" borderId="0" applyFont="0" applyFill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79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79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78" fillId="30" borderId="0" applyNumberFormat="0" applyBorder="0" applyAlignment="0" applyProtection="0"/>
    <xf numFmtId="0" fontId="61" fillId="31" borderId="25" applyNumberFormat="0" applyAlignment="0" applyProtection="0"/>
    <xf numFmtId="0" fontId="62" fillId="32" borderId="26" applyNumberFormat="0" applyAlignment="0" applyProtection="0"/>
    <xf numFmtId="0" fontId="63" fillId="32" borderId="25" applyNumberFormat="0" applyAlignment="0" applyProtection="0"/>
    <xf numFmtId="0" fontId="64" fillId="0" borderId="27" applyNumberFormat="0" applyFill="0" applyAlignment="0" applyProtection="0"/>
    <xf numFmtId="0" fontId="65" fillId="33" borderId="28" applyNumberFormat="0" applyAlignment="0" applyProtection="0"/>
    <xf numFmtId="0" fontId="66" fillId="0" borderId="0" applyNumberFormat="0" applyFill="0" applyBorder="0" applyAlignment="0" applyProtection="0"/>
    <xf numFmtId="0" fontId="2" fillId="34" borderId="29" applyNumberFormat="0" applyFont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69" fillId="54" borderId="0" applyNumberFormat="0" applyBorder="0" applyAlignment="0" applyProtection="0"/>
    <xf numFmtId="0" fontId="69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69" fillId="58" borderId="0" applyNumberFormat="0" applyBorder="0" applyAlignment="0" applyProtection="0"/>
    <xf numFmtId="0" fontId="2" fillId="0" borderId="0"/>
    <xf numFmtId="0" fontId="79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78" fillId="30" borderId="0" applyNumberFormat="0" applyBorder="0" applyAlignment="0" applyProtection="0"/>
    <xf numFmtId="0" fontId="61" fillId="31" borderId="25" applyNumberFormat="0" applyAlignment="0" applyProtection="0"/>
    <xf numFmtId="0" fontId="62" fillId="32" borderId="26" applyNumberFormat="0" applyAlignment="0" applyProtection="0"/>
    <xf numFmtId="0" fontId="63" fillId="32" borderId="25" applyNumberFormat="0" applyAlignment="0" applyProtection="0"/>
    <xf numFmtId="0" fontId="64" fillId="0" borderId="27" applyNumberFormat="0" applyFill="0" applyAlignment="0" applyProtection="0"/>
    <xf numFmtId="0" fontId="65" fillId="33" borderId="28" applyNumberFormat="0" applyAlignment="0" applyProtection="0"/>
    <xf numFmtId="0" fontId="66" fillId="0" borderId="0" applyNumberFormat="0" applyFill="0" applyBorder="0" applyAlignment="0" applyProtection="0"/>
    <xf numFmtId="0" fontId="2" fillId="34" borderId="29" applyNumberFormat="0" applyFont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69" fillId="54" borderId="0" applyNumberFormat="0" applyBorder="0" applyAlignment="0" applyProtection="0"/>
    <xf numFmtId="0" fontId="69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69" fillId="58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54" fillId="0" borderId="0" applyNumberForma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108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0" fontId="21" fillId="17" borderId="2" applyNumberFormat="0" applyAlignment="0" applyProtection="0"/>
    <xf numFmtId="0" fontId="13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78" fillId="30" borderId="0" applyNumberFormat="0" applyBorder="0" applyAlignment="0" applyProtection="0"/>
    <xf numFmtId="0" fontId="2" fillId="34" borderId="29" applyNumberFormat="0" applyFont="0" applyAlignment="0" applyProtection="0"/>
    <xf numFmtId="0" fontId="69" fillId="38" borderId="0" applyNumberFormat="0" applyBorder="0" applyAlignment="0" applyProtection="0"/>
    <xf numFmtId="0" fontId="69" fillId="42" borderId="0" applyNumberFormat="0" applyBorder="0" applyAlignment="0" applyProtection="0"/>
    <xf numFmtId="0" fontId="69" fillId="46" borderId="0" applyNumberFormat="0" applyBorder="0" applyAlignment="0" applyProtection="0"/>
    <xf numFmtId="0" fontId="69" fillId="50" borderId="0" applyNumberFormat="0" applyBorder="0" applyAlignment="0" applyProtection="0"/>
    <xf numFmtId="0" fontId="69" fillId="54" borderId="0" applyNumberFormat="0" applyBorder="0" applyAlignment="0" applyProtection="0"/>
    <xf numFmtId="0" fontId="69" fillId="58" borderId="0" applyNumberFormat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08" fillId="0" borderId="0" applyFont="0" applyFill="0" applyBorder="0" applyAlignment="0" applyProtection="0"/>
    <xf numFmtId="0" fontId="2" fillId="49" borderId="0" applyNumberFormat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4" borderId="29" applyNumberFormat="0" applyFont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8" fillId="18" borderId="0" applyNumberFormat="0" applyBorder="0" applyAlignment="0" applyProtection="0"/>
    <xf numFmtId="43" fontId="2" fillId="0" borderId="0" applyFont="0" applyFill="0" applyBorder="0" applyAlignment="0" applyProtection="0"/>
    <xf numFmtId="0" fontId="18" fillId="12" borderId="0" applyNumberFormat="0" applyBorder="0" applyAlignment="0" applyProtection="0"/>
    <xf numFmtId="0" fontId="2" fillId="36" borderId="0" applyNumberFormat="0" applyBorder="0" applyAlignment="0" applyProtection="0"/>
    <xf numFmtId="0" fontId="29" fillId="22" borderId="0" applyNumberFormat="0" applyBorder="0" applyAlignment="0" applyProtection="0"/>
    <xf numFmtId="0" fontId="2" fillId="41" borderId="0" applyNumberFormat="0" applyBorder="0" applyAlignment="0" applyProtection="0"/>
    <xf numFmtId="0" fontId="32" fillId="0" borderId="10" applyNumberFormat="0" applyFill="0" applyAlignment="0" applyProtection="0"/>
    <xf numFmtId="43" fontId="2" fillId="0" borderId="0" applyFont="0" applyFill="0" applyBorder="0" applyAlignment="0" applyProtection="0"/>
    <xf numFmtId="0" fontId="18" fillId="20" borderId="0" applyNumberFormat="0" applyBorder="0" applyAlignment="0" applyProtection="0"/>
    <xf numFmtId="0" fontId="13" fillId="0" borderId="0"/>
    <xf numFmtId="0" fontId="2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17" fillId="9" borderId="0" applyNumberFormat="0" applyBorder="0" applyAlignment="0" applyProtection="0"/>
    <xf numFmtId="43" fontId="2" fillId="0" borderId="0" applyFont="0" applyFill="0" applyBorder="0" applyAlignment="0" applyProtection="0"/>
    <xf numFmtId="0" fontId="17" fillId="8" borderId="0" applyNumberFormat="0" applyBorder="0" applyAlignment="0" applyProtection="0"/>
    <xf numFmtId="0" fontId="2" fillId="45" borderId="0" applyNumberFormat="0" applyBorder="0" applyAlignment="0" applyProtection="0"/>
    <xf numFmtId="0" fontId="18" fillId="21" borderId="0" applyNumberFormat="0" applyBorder="0" applyAlignment="0" applyProtection="0"/>
    <xf numFmtId="0" fontId="17" fillId="3" borderId="0" applyNumberFormat="0" applyBorder="0" applyAlignment="0" applyProtection="0"/>
    <xf numFmtId="0" fontId="2" fillId="49" borderId="0" applyNumberFormat="0" applyBorder="0" applyAlignment="0" applyProtection="0"/>
    <xf numFmtId="0" fontId="2" fillId="57" borderId="0" applyNumberFormat="0" applyBorder="0" applyAlignment="0" applyProtection="0"/>
    <xf numFmtId="43" fontId="17" fillId="0" borderId="0" applyFont="0" applyFill="0" applyBorder="0" applyAlignment="0" applyProtection="0"/>
    <xf numFmtId="0" fontId="2" fillId="44" borderId="0" applyNumberFormat="0" applyBorder="0" applyAlignment="0" applyProtection="0"/>
    <xf numFmtId="0" fontId="27" fillId="7" borderId="1" applyNumberFormat="0" applyAlignment="0" applyProtection="0"/>
    <xf numFmtId="0" fontId="13" fillId="0" borderId="0"/>
    <xf numFmtId="0" fontId="18" fillId="20" borderId="0" applyNumberFormat="0" applyBorder="0" applyAlignment="0" applyProtection="0"/>
    <xf numFmtId="0" fontId="2" fillId="40" borderId="0" applyNumberFormat="0" applyBorder="0" applyAlignment="0" applyProtection="0"/>
    <xf numFmtId="0" fontId="17" fillId="8" borderId="0" applyNumberFormat="0" applyBorder="0" applyAlignment="0" applyProtection="0"/>
    <xf numFmtId="0" fontId="31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2" fillId="57" borderId="0" applyNumberFormat="0" applyBorder="0" applyAlignment="0" applyProtection="0"/>
    <xf numFmtId="0" fontId="31" fillId="0" borderId="0" applyNumberFormat="0" applyFill="0" applyBorder="0" applyAlignment="0" applyProtection="0"/>
    <xf numFmtId="0" fontId="18" fillId="15" borderId="0" applyNumberFormat="0" applyBorder="0" applyAlignment="0" applyProtection="0"/>
    <xf numFmtId="0" fontId="29" fillId="22" borderId="0" applyNumberFormat="0" applyBorder="0" applyAlignment="0" applyProtection="0"/>
    <xf numFmtId="0" fontId="2" fillId="45" borderId="0" applyNumberFormat="0" applyBorder="0" applyAlignment="0" applyProtection="0"/>
    <xf numFmtId="0" fontId="28" fillId="0" borderId="3" applyNumberFormat="0" applyFill="0" applyAlignment="0" applyProtection="0"/>
    <xf numFmtId="43" fontId="13" fillId="0" borderId="0" applyFont="0" applyFill="0" applyBorder="0" applyAlignment="0" applyProtection="0"/>
    <xf numFmtId="0" fontId="2" fillId="52" borderId="0" applyNumberFormat="0" applyBorder="0" applyAlignment="0" applyProtection="0"/>
    <xf numFmtId="43" fontId="13" fillId="0" borderId="0" applyFont="0" applyFill="0" applyBorder="0" applyAlignment="0" applyProtection="0"/>
    <xf numFmtId="0" fontId="2" fillId="53" borderId="0" applyNumberFormat="0" applyBorder="0" applyAlignment="0" applyProtection="0"/>
    <xf numFmtId="43" fontId="13" fillId="0" borderId="0" applyFont="0" applyFill="0" applyBorder="0" applyAlignment="0" applyProtection="0"/>
    <xf numFmtId="0" fontId="26" fillId="0" borderId="9" applyNumberFormat="0" applyFill="0" applyAlignment="0" applyProtection="0"/>
    <xf numFmtId="43" fontId="17" fillId="0" borderId="0" applyFont="0" applyFill="0" applyBorder="0" applyAlignment="0" applyProtection="0"/>
    <xf numFmtId="0" fontId="23" fillId="4" borderId="0" applyNumberFormat="0" applyBorder="0" applyAlignment="0" applyProtection="0"/>
    <xf numFmtId="43" fontId="17" fillId="0" borderId="0" applyFont="0" applyFill="0" applyBorder="0" applyAlignment="0" applyProtection="0"/>
    <xf numFmtId="0" fontId="2" fillId="40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37" borderId="0" applyNumberFormat="0" applyBorder="0" applyAlignment="0" applyProtection="0"/>
    <xf numFmtId="0" fontId="18" fillId="19" borderId="0" applyNumberFormat="0" applyBorder="0" applyAlignment="0" applyProtection="0"/>
    <xf numFmtId="0" fontId="2" fillId="0" borderId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2" fillId="40" borderId="0" applyNumberFormat="0" applyBorder="0" applyAlignment="0" applyProtection="0"/>
    <xf numFmtId="0" fontId="18" fillId="15" borderId="0" applyNumberFormat="0" applyBorder="0" applyAlignment="0" applyProtection="0"/>
    <xf numFmtId="0" fontId="2" fillId="49" borderId="0" applyNumberFormat="0" applyBorder="0" applyAlignment="0" applyProtection="0"/>
    <xf numFmtId="43" fontId="2" fillId="0" borderId="0" applyFont="0" applyFill="0" applyBorder="0" applyAlignment="0" applyProtection="0"/>
    <xf numFmtId="0" fontId="19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8" fillId="10" borderId="0" applyNumberFormat="0" applyBorder="0" applyAlignment="0" applyProtection="0"/>
    <xf numFmtId="9" fontId="17" fillId="0" borderId="0" applyFont="0" applyFill="0" applyBorder="0" applyAlignment="0" applyProtection="0"/>
    <xf numFmtId="0" fontId="2" fillId="5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5" borderId="0" applyNumberFormat="0" applyBorder="0" applyAlignment="0" applyProtection="0"/>
    <xf numFmtId="9" fontId="13" fillId="0" borderId="0" applyFont="0" applyFill="0" applyBorder="0" applyAlignment="0" applyProtection="0"/>
    <xf numFmtId="0" fontId="2" fillId="36" borderId="0" applyNumberFormat="0" applyBorder="0" applyAlignment="0" applyProtection="0"/>
    <xf numFmtId="0" fontId="2" fillId="53" borderId="0" applyNumberFormat="0" applyBorder="0" applyAlignment="0" applyProtection="0"/>
    <xf numFmtId="0" fontId="18" fillId="14" borderId="0" applyNumberFormat="0" applyBorder="0" applyAlignment="0" applyProtection="0"/>
    <xf numFmtId="0" fontId="21" fillId="17" borderId="2" applyNumberFormat="0" applyAlignment="0" applyProtection="0"/>
    <xf numFmtId="0" fontId="22" fillId="0" borderId="0" applyNumberFormat="0" applyFill="0" applyBorder="0" applyAlignment="0" applyProtection="0"/>
    <xf numFmtId="0" fontId="2" fillId="52" borderId="0" applyNumberFormat="0" applyBorder="0" applyAlignment="0" applyProtection="0"/>
    <xf numFmtId="43" fontId="17" fillId="0" borderId="0" applyFont="0" applyFill="0" applyBorder="0" applyAlignment="0" applyProtection="0"/>
    <xf numFmtId="0" fontId="2" fillId="44" borderId="0" applyNumberFormat="0" applyBorder="0" applyAlignment="0" applyProtection="0"/>
    <xf numFmtId="0" fontId="26" fillId="0" borderId="9" applyNumberFormat="0" applyFill="0" applyAlignment="0" applyProtection="0"/>
    <xf numFmtId="0" fontId="17" fillId="10" borderId="0" applyNumberFormat="0" applyBorder="0" applyAlignment="0" applyProtection="0"/>
    <xf numFmtId="0" fontId="18" fillId="14" borderId="0" applyNumberFormat="0" applyBorder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76" fillId="0" borderId="0"/>
    <xf numFmtId="0" fontId="76" fillId="0" borderId="0"/>
    <xf numFmtId="0" fontId="2" fillId="0" borderId="0"/>
    <xf numFmtId="0" fontId="13" fillId="23" borderId="4" applyNumberFormat="0" applyFont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7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3" fillId="4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8" fillId="0" borderId="3" applyNumberFormat="0" applyFill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7" fillId="7" borderId="1" applyNumberFormat="0" applyAlignment="0" applyProtection="0"/>
    <xf numFmtId="0" fontId="19" fillId="3" borderId="0" applyNumberFormat="0" applyBorder="0" applyAlignment="0" applyProtection="0"/>
    <xf numFmtId="0" fontId="29" fillId="22" borderId="0" applyNumberFormat="0" applyBorder="0" applyAlignment="0" applyProtection="0"/>
    <xf numFmtId="0" fontId="13" fillId="23" borderId="4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0" fillId="16" borderId="6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0" fillId="36" borderId="0" applyNumberFormat="0" applyBorder="0" applyAlignment="0" applyProtection="0"/>
    <xf numFmtId="0" fontId="70" fillId="40" borderId="0" applyNumberFormat="0" applyBorder="0" applyAlignment="0" applyProtection="0"/>
    <xf numFmtId="0" fontId="70" fillId="44" borderId="0" applyNumberFormat="0" applyBorder="0" applyAlignment="0" applyProtection="0"/>
    <xf numFmtId="0" fontId="70" fillId="48" borderId="0" applyNumberFormat="0" applyBorder="0" applyAlignment="0" applyProtection="0"/>
    <xf numFmtId="0" fontId="70" fillId="52" borderId="0" applyNumberFormat="0" applyBorder="0" applyAlignment="0" applyProtection="0"/>
    <xf numFmtId="0" fontId="70" fillId="56" borderId="0" applyNumberFormat="0" applyBorder="0" applyAlignment="0" applyProtection="0"/>
    <xf numFmtId="0" fontId="70" fillId="37" borderId="0" applyNumberFormat="0" applyBorder="0" applyAlignment="0" applyProtection="0"/>
    <xf numFmtId="0" fontId="70" fillId="41" borderId="0" applyNumberFormat="0" applyBorder="0" applyAlignment="0" applyProtection="0"/>
    <xf numFmtId="0" fontId="70" fillId="45" borderId="0" applyNumberFormat="0" applyBorder="0" applyAlignment="0" applyProtection="0"/>
    <xf numFmtId="0" fontId="70" fillId="49" borderId="0" applyNumberFormat="0" applyBorder="0" applyAlignment="0" applyProtection="0"/>
    <xf numFmtId="0" fontId="70" fillId="53" borderId="0" applyNumberFormat="0" applyBorder="0" applyAlignment="0" applyProtection="0"/>
    <xf numFmtId="0" fontId="70" fillId="57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0" fillId="0" borderId="0"/>
    <xf numFmtId="174" fontId="13" fillId="0" borderId="0"/>
    <xf numFmtId="0" fontId="13" fillId="0" borderId="0"/>
    <xf numFmtId="0" fontId="13" fillId="0" borderId="0"/>
    <xf numFmtId="0" fontId="2" fillId="34" borderId="29" applyNumberFormat="0" applyFont="0" applyAlignment="0" applyProtection="0"/>
    <xf numFmtId="0" fontId="70" fillId="34" borderId="29" applyNumberFormat="0" applyFont="0" applyAlignment="0" applyProtection="0"/>
    <xf numFmtId="0" fontId="70" fillId="34" borderId="29" applyNumberFormat="0" applyFont="0" applyAlignment="0" applyProtection="0"/>
    <xf numFmtId="0" fontId="70" fillId="34" borderId="29" applyNumberFormat="0" applyFont="0" applyAlignment="0" applyProtection="0"/>
    <xf numFmtId="0" fontId="70" fillId="34" borderId="29" applyNumberFormat="0" applyFont="0" applyAlignment="0" applyProtection="0"/>
    <xf numFmtId="0" fontId="70" fillId="34" borderId="29" applyNumberFormat="0" applyFont="0" applyAlignment="0" applyProtection="0"/>
    <xf numFmtId="0" fontId="70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9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78" fillId="30" borderId="0" applyNumberFormat="0" applyBorder="0" applyAlignment="0" applyProtection="0"/>
    <xf numFmtId="0" fontId="61" fillId="31" borderId="25" applyNumberFormat="0" applyAlignment="0" applyProtection="0"/>
    <xf numFmtId="0" fontId="62" fillId="32" borderId="26" applyNumberFormat="0" applyAlignment="0" applyProtection="0"/>
    <xf numFmtId="0" fontId="63" fillId="32" borderId="25" applyNumberFormat="0" applyAlignment="0" applyProtection="0"/>
    <xf numFmtId="0" fontId="64" fillId="0" borderId="27" applyNumberFormat="0" applyFill="0" applyAlignment="0" applyProtection="0"/>
    <xf numFmtId="0" fontId="65" fillId="33" borderId="2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35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54" borderId="0" applyNumberFormat="0" applyBorder="0" applyAlignment="0" applyProtection="0"/>
    <xf numFmtId="0" fontId="69" fillId="55" borderId="0" applyNumberFormat="0" applyBorder="0" applyAlignment="0" applyProtection="0"/>
    <xf numFmtId="0" fontId="69" fillId="58" borderId="0" applyNumberFormat="0" applyBorder="0" applyAlignment="0" applyProtection="0"/>
    <xf numFmtId="0" fontId="79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78" fillId="30" borderId="0" applyNumberFormat="0" applyBorder="0" applyAlignment="0" applyProtection="0"/>
    <xf numFmtId="0" fontId="61" fillId="31" borderId="25" applyNumberFormat="0" applyAlignment="0" applyProtection="0"/>
    <xf numFmtId="0" fontId="62" fillId="32" borderId="26" applyNumberFormat="0" applyAlignment="0" applyProtection="0"/>
    <xf numFmtId="0" fontId="63" fillId="32" borderId="25" applyNumberFormat="0" applyAlignment="0" applyProtection="0"/>
    <xf numFmtId="0" fontId="64" fillId="0" borderId="27" applyNumberFormat="0" applyFill="0" applyAlignment="0" applyProtection="0"/>
    <xf numFmtId="0" fontId="65" fillId="33" borderId="2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35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54" borderId="0" applyNumberFormat="0" applyBorder="0" applyAlignment="0" applyProtection="0"/>
    <xf numFmtId="0" fontId="69" fillId="55" borderId="0" applyNumberFormat="0" applyBorder="0" applyAlignment="0" applyProtection="0"/>
    <xf numFmtId="0" fontId="69" fillId="58" borderId="0" applyNumberFormat="0" applyBorder="0" applyAlignment="0" applyProtection="0"/>
    <xf numFmtId="0" fontId="79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78" fillId="30" borderId="0" applyNumberFormat="0" applyBorder="0" applyAlignment="0" applyProtection="0"/>
    <xf numFmtId="0" fontId="61" fillId="31" borderId="25" applyNumberFormat="0" applyAlignment="0" applyProtection="0"/>
    <xf numFmtId="0" fontId="62" fillId="32" borderId="26" applyNumberFormat="0" applyAlignment="0" applyProtection="0"/>
    <xf numFmtId="0" fontId="63" fillId="32" borderId="25" applyNumberFormat="0" applyAlignment="0" applyProtection="0"/>
    <xf numFmtId="0" fontId="64" fillId="0" borderId="27" applyNumberFormat="0" applyFill="0" applyAlignment="0" applyProtection="0"/>
    <xf numFmtId="0" fontId="65" fillId="33" borderId="2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35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54" borderId="0" applyNumberFormat="0" applyBorder="0" applyAlignment="0" applyProtection="0"/>
    <xf numFmtId="0" fontId="69" fillId="55" borderId="0" applyNumberFormat="0" applyBorder="0" applyAlignment="0" applyProtection="0"/>
    <xf numFmtId="0" fontId="69" fillId="58" borderId="0" applyNumberFormat="0" applyBorder="0" applyAlignment="0" applyProtection="0"/>
    <xf numFmtId="0" fontId="79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78" fillId="30" borderId="0" applyNumberFormat="0" applyBorder="0" applyAlignment="0" applyProtection="0"/>
    <xf numFmtId="0" fontId="61" fillId="31" borderId="25" applyNumberFormat="0" applyAlignment="0" applyProtection="0"/>
    <xf numFmtId="0" fontId="62" fillId="32" borderId="26" applyNumberFormat="0" applyAlignment="0" applyProtection="0"/>
    <xf numFmtId="0" fontId="63" fillId="32" borderId="25" applyNumberFormat="0" applyAlignment="0" applyProtection="0"/>
    <xf numFmtId="0" fontId="64" fillId="0" borderId="27" applyNumberFormat="0" applyFill="0" applyAlignment="0" applyProtection="0"/>
    <xf numFmtId="0" fontId="65" fillId="33" borderId="2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35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54" borderId="0" applyNumberFormat="0" applyBorder="0" applyAlignment="0" applyProtection="0"/>
    <xf numFmtId="0" fontId="69" fillId="55" borderId="0" applyNumberFormat="0" applyBorder="0" applyAlignment="0" applyProtection="0"/>
    <xf numFmtId="0" fontId="69" fillId="58" borderId="0" applyNumberFormat="0" applyBorder="0" applyAlignment="0" applyProtection="0"/>
    <xf numFmtId="0" fontId="79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78" fillId="30" borderId="0" applyNumberFormat="0" applyBorder="0" applyAlignment="0" applyProtection="0"/>
    <xf numFmtId="0" fontId="61" fillId="31" borderId="25" applyNumberFormat="0" applyAlignment="0" applyProtection="0"/>
    <xf numFmtId="0" fontId="62" fillId="32" borderId="26" applyNumberFormat="0" applyAlignment="0" applyProtection="0"/>
    <xf numFmtId="0" fontId="63" fillId="32" borderId="25" applyNumberFormat="0" applyAlignment="0" applyProtection="0"/>
    <xf numFmtId="0" fontId="64" fillId="0" borderId="27" applyNumberFormat="0" applyFill="0" applyAlignment="0" applyProtection="0"/>
    <xf numFmtId="0" fontId="65" fillId="33" borderId="2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35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54" borderId="0" applyNumberFormat="0" applyBorder="0" applyAlignment="0" applyProtection="0"/>
    <xf numFmtId="0" fontId="69" fillId="55" borderId="0" applyNumberFormat="0" applyBorder="0" applyAlignment="0" applyProtection="0"/>
    <xf numFmtId="0" fontId="69" fillId="58" borderId="0" applyNumberFormat="0" applyBorder="0" applyAlignment="0" applyProtection="0"/>
    <xf numFmtId="0" fontId="79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78" fillId="30" borderId="0" applyNumberFormat="0" applyBorder="0" applyAlignment="0" applyProtection="0"/>
    <xf numFmtId="0" fontId="61" fillId="31" borderId="25" applyNumberFormat="0" applyAlignment="0" applyProtection="0"/>
    <xf numFmtId="0" fontId="62" fillId="32" borderId="26" applyNumberFormat="0" applyAlignment="0" applyProtection="0"/>
    <xf numFmtId="0" fontId="63" fillId="32" borderId="25" applyNumberFormat="0" applyAlignment="0" applyProtection="0"/>
    <xf numFmtId="0" fontId="64" fillId="0" borderId="27" applyNumberFormat="0" applyFill="0" applyAlignment="0" applyProtection="0"/>
    <xf numFmtId="0" fontId="65" fillId="33" borderId="2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35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54" borderId="0" applyNumberFormat="0" applyBorder="0" applyAlignment="0" applyProtection="0"/>
    <xf numFmtId="0" fontId="69" fillId="55" borderId="0" applyNumberFormat="0" applyBorder="0" applyAlignment="0" applyProtection="0"/>
    <xf numFmtId="0" fontId="69" fillId="58" borderId="0" applyNumberFormat="0" applyBorder="0" applyAlignment="0" applyProtection="0"/>
    <xf numFmtId="0" fontId="54" fillId="0" borderId="0" applyNumberFormat="0" applyFill="0" applyBorder="0" applyAlignment="0" applyProtection="0"/>
    <xf numFmtId="0" fontId="59" fillId="29" borderId="0" applyNumberFormat="0" applyBorder="0" applyAlignment="0" applyProtection="0"/>
    <xf numFmtId="0" fontId="60" fillId="30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43" fontId="2" fillId="0" borderId="0" applyFont="0" applyFill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70" fillId="36" borderId="0" applyNumberFormat="0" applyBorder="0" applyAlignment="0" applyProtection="0"/>
    <xf numFmtId="0" fontId="2" fillId="36" borderId="0" applyNumberFormat="0" applyBorder="0" applyAlignment="0" applyProtection="0"/>
    <xf numFmtId="0" fontId="70" fillId="40" borderId="0" applyNumberFormat="0" applyBorder="0" applyAlignment="0" applyProtection="0"/>
    <xf numFmtId="0" fontId="2" fillId="40" borderId="0" applyNumberFormat="0" applyBorder="0" applyAlignment="0" applyProtection="0"/>
    <xf numFmtId="0" fontId="70" fillId="44" borderId="0" applyNumberFormat="0" applyBorder="0" applyAlignment="0" applyProtection="0"/>
    <xf numFmtId="0" fontId="2" fillId="44" borderId="0" applyNumberFormat="0" applyBorder="0" applyAlignment="0" applyProtection="0"/>
    <xf numFmtId="0" fontId="70" fillId="48" borderId="0" applyNumberFormat="0" applyBorder="0" applyAlignment="0" applyProtection="0"/>
    <xf numFmtId="0" fontId="2" fillId="48" borderId="0" applyNumberFormat="0" applyBorder="0" applyAlignment="0" applyProtection="0"/>
    <xf numFmtId="0" fontId="70" fillId="52" borderId="0" applyNumberFormat="0" applyBorder="0" applyAlignment="0" applyProtection="0"/>
    <xf numFmtId="0" fontId="2" fillId="52" borderId="0" applyNumberFormat="0" applyBorder="0" applyAlignment="0" applyProtection="0"/>
    <xf numFmtId="0" fontId="70" fillId="56" borderId="0" applyNumberFormat="0" applyBorder="0" applyAlignment="0" applyProtection="0"/>
    <xf numFmtId="0" fontId="2" fillId="56" borderId="0" applyNumberFormat="0" applyBorder="0" applyAlignment="0" applyProtection="0"/>
    <xf numFmtId="0" fontId="70" fillId="37" borderId="0" applyNumberFormat="0" applyBorder="0" applyAlignment="0" applyProtection="0"/>
    <xf numFmtId="0" fontId="2" fillId="37" borderId="0" applyNumberFormat="0" applyBorder="0" applyAlignment="0" applyProtection="0"/>
    <xf numFmtId="0" fontId="70" fillId="41" borderId="0" applyNumberFormat="0" applyBorder="0" applyAlignment="0" applyProtection="0"/>
    <xf numFmtId="0" fontId="2" fillId="41" borderId="0" applyNumberFormat="0" applyBorder="0" applyAlignment="0" applyProtection="0"/>
    <xf numFmtId="0" fontId="70" fillId="45" borderId="0" applyNumberFormat="0" applyBorder="0" applyAlignment="0" applyProtection="0"/>
    <xf numFmtId="0" fontId="2" fillId="45" borderId="0" applyNumberFormat="0" applyBorder="0" applyAlignment="0" applyProtection="0"/>
    <xf numFmtId="0" fontId="70" fillId="49" borderId="0" applyNumberFormat="0" applyBorder="0" applyAlignment="0" applyProtection="0"/>
    <xf numFmtId="0" fontId="2" fillId="49" borderId="0" applyNumberFormat="0" applyBorder="0" applyAlignment="0" applyProtection="0"/>
    <xf numFmtId="0" fontId="70" fillId="53" borderId="0" applyNumberFormat="0" applyBorder="0" applyAlignment="0" applyProtection="0"/>
    <xf numFmtId="0" fontId="2" fillId="53" borderId="0" applyNumberFormat="0" applyBorder="0" applyAlignment="0" applyProtection="0"/>
    <xf numFmtId="0" fontId="70" fillId="57" borderId="0" applyNumberFormat="0" applyBorder="0" applyAlignment="0" applyProtection="0"/>
    <xf numFmtId="0" fontId="2" fillId="57" borderId="0" applyNumberFormat="0" applyBorder="0" applyAlignment="0" applyProtection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4" borderId="29" applyNumberFormat="0" applyFont="0" applyAlignment="0" applyProtection="0"/>
    <xf numFmtId="0" fontId="70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70" fillId="34" borderId="29" applyNumberFormat="0" applyFont="0" applyAlignment="0" applyProtection="0"/>
    <xf numFmtId="0" fontId="70" fillId="34" borderId="29" applyNumberFormat="0" applyFont="0" applyAlignment="0" applyProtection="0"/>
    <xf numFmtId="0" fontId="70" fillId="34" borderId="29" applyNumberFormat="0" applyFont="0" applyAlignment="0" applyProtection="0"/>
    <xf numFmtId="0" fontId="70" fillId="34" borderId="29" applyNumberFormat="0" applyFont="0" applyAlignment="0" applyProtection="0"/>
    <xf numFmtId="0" fontId="70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43" fontId="2" fillId="0" borderId="0" applyFont="0" applyFill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43" fontId="70" fillId="0" borderId="0" applyFont="0" applyFill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0" fontId="2" fillId="34" borderId="29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43" fontId="2" fillId="0" borderId="0" applyFont="0" applyFill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0" borderId="0"/>
    <xf numFmtId="0" fontId="2" fillId="34" borderId="29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3" borderId="0" applyNumberFormat="0" applyBorder="0" applyAlignment="0" applyProtection="0"/>
    <xf numFmtId="0" fontId="30" fillId="16" borderId="6" applyNumberFormat="0" applyAlignment="0" applyProtection="0"/>
    <xf numFmtId="43" fontId="17" fillId="0" borderId="0" applyFont="0" applyFill="0" applyBorder="0" applyAlignment="0" applyProtection="0"/>
    <xf numFmtId="0" fontId="24" fillId="0" borderId="7" applyNumberFormat="0" applyFill="0" applyAlignment="0" applyProtection="0"/>
    <xf numFmtId="0" fontId="2" fillId="37" borderId="0" applyNumberFormat="0" applyBorder="0" applyAlignment="0" applyProtection="0"/>
    <xf numFmtId="0" fontId="2" fillId="48" borderId="0" applyNumberFormat="0" applyBorder="0" applyAlignment="0" applyProtection="0"/>
    <xf numFmtId="0" fontId="18" fillId="18" borderId="0" applyNumberFormat="0" applyBorder="0" applyAlignment="0" applyProtection="0"/>
    <xf numFmtId="0" fontId="2" fillId="45" borderId="0" applyNumberFormat="0" applyBorder="0" applyAlignment="0" applyProtection="0"/>
    <xf numFmtId="0" fontId="2" fillId="36" borderId="0" applyNumberFormat="0" applyBorder="0" applyAlignment="0" applyProtection="0"/>
    <xf numFmtId="0" fontId="32" fillId="0" borderId="10" applyNumberFormat="0" applyFill="0" applyAlignment="0" applyProtection="0"/>
    <xf numFmtId="0" fontId="2" fillId="48" borderId="0" applyNumberFormat="0" applyBorder="0" applyAlignment="0" applyProtection="0"/>
    <xf numFmtId="0" fontId="18" fillId="13" borderId="0" applyNumberFormat="0" applyBorder="0" applyAlignment="0" applyProtection="0"/>
    <xf numFmtId="43" fontId="17" fillId="0" borderId="0" applyFont="0" applyFill="0" applyBorder="0" applyAlignment="0" applyProtection="0"/>
    <xf numFmtId="0" fontId="2" fillId="56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18" fillId="13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56" borderId="0" applyNumberFormat="0" applyBorder="0" applyAlignment="0" applyProtection="0"/>
    <xf numFmtId="0" fontId="17" fillId="10" borderId="0" applyNumberFormat="0" applyBorder="0" applyAlignment="0" applyProtection="0"/>
    <xf numFmtId="0" fontId="2" fillId="49" borderId="0" applyNumberFormat="0" applyBorder="0" applyAlignment="0" applyProtection="0"/>
    <xf numFmtId="0" fontId="17" fillId="4" borderId="0" applyNumberFormat="0" applyBorder="0" applyAlignment="0" applyProtection="0"/>
    <xf numFmtId="0" fontId="2" fillId="53" borderId="0" applyNumberFormat="0" applyBorder="0" applyAlignment="0" applyProtection="0"/>
    <xf numFmtId="0" fontId="17" fillId="5" borderId="0" applyNumberFormat="0" applyBorder="0" applyAlignment="0" applyProtection="0"/>
    <xf numFmtId="43" fontId="13" fillId="0" borderId="0" applyFont="0" applyFill="0" applyBorder="0" applyAlignment="0" applyProtection="0"/>
    <xf numFmtId="0" fontId="17" fillId="8" borderId="0" applyNumberFormat="0" applyBorder="0" applyAlignment="0" applyProtection="0"/>
    <xf numFmtId="0" fontId="30" fillId="16" borderId="6" applyNumberFormat="0" applyAlignment="0" applyProtection="0"/>
    <xf numFmtId="0" fontId="13" fillId="0" borderId="0"/>
    <xf numFmtId="0" fontId="17" fillId="2" borderId="0" applyNumberFormat="0" applyBorder="0" applyAlignment="0" applyProtection="0"/>
    <xf numFmtId="0" fontId="2" fillId="48" borderId="0" applyNumberFormat="0" applyBorder="0" applyAlignment="0" applyProtection="0"/>
    <xf numFmtId="0" fontId="18" fillId="19" borderId="0" applyNumberFormat="0" applyBorder="0" applyAlignment="0" applyProtection="0"/>
    <xf numFmtId="0" fontId="17" fillId="3" borderId="0" applyNumberFormat="0" applyBorder="0" applyAlignment="0" applyProtection="0"/>
    <xf numFmtId="0" fontId="20" fillId="16" borderId="1" applyNumberFormat="0" applyAlignment="0" applyProtection="0"/>
    <xf numFmtId="0" fontId="17" fillId="7" borderId="0" applyNumberFormat="0" applyBorder="0" applyAlignment="0" applyProtection="0"/>
    <xf numFmtId="0" fontId="2" fillId="57" borderId="0" applyNumberFormat="0" applyBorder="0" applyAlignment="0" applyProtection="0"/>
    <xf numFmtId="0" fontId="2" fillId="49" borderId="0" applyNumberFormat="0" applyBorder="0" applyAlignment="0" applyProtection="0"/>
    <xf numFmtId="0" fontId="2" fillId="41" borderId="0" applyNumberFormat="0" applyBorder="0" applyAlignment="0" applyProtection="0"/>
    <xf numFmtId="0" fontId="17" fillId="8" borderId="0" applyNumberFormat="0" applyBorder="0" applyAlignment="0" applyProtection="0"/>
    <xf numFmtId="0" fontId="2" fillId="44" borderId="0" applyNumberFormat="0" applyBorder="0" applyAlignment="0" applyProtection="0"/>
    <xf numFmtId="0" fontId="17" fillId="2" borderId="0" applyNumberFormat="0" applyBorder="0" applyAlignment="0" applyProtection="0"/>
    <xf numFmtId="0" fontId="13" fillId="23" borderId="4" applyNumberFormat="0" applyFont="0" applyAlignment="0" applyProtection="0"/>
    <xf numFmtId="0" fontId="2" fillId="41" borderId="0" applyNumberFormat="0" applyBorder="0" applyAlignment="0" applyProtection="0"/>
    <xf numFmtId="0" fontId="18" fillId="9" borderId="0" applyNumberFormat="0" applyBorder="0" applyAlignment="0" applyProtection="0"/>
    <xf numFmtId="43" fontId="13" fillId="0" borderId="0" applyFont="0" applyFill="0" applyBorder="0" applyAlignment="0" applyProtection="0"/>
    <xf numFmtId="0" fontId="2" fillId="56" borderId="0" applyNumberFormat="0" applyBorder="0" applyAlignment="0" applyProtection="0"/>
    <xf numFmtId="0" fontId="17" fillId="0" borderId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43" fontId="17" fillId="0" borderId="0" applyFont="0" applyFill="0" applyBorder="0" applyAlignment="0" applyProtection="0"/>
    <xf numFmtId="0" fontId="18" fillId="9" borderId="0" applyNumberFormat="0" applyBorder="0" applyAlignment="0" applyProtection="0"/>
    <xf numFmtId="0" fontId="17" fillId="6" borderId="0" applyNumberFormat="0" applyBorder="0" applyAlignment="0" applyProtection="0"/>
    <xf numFmtId="0" fontId="2" fillId="36" borderId="0" applyNumberFormat="0" applyBorder="0" applyAlignment="0" applyProtection="0"/>
    <xf numFmtId="0" fontId="54" fillId="0" borderId="0" applyNumberFormat="0" applyFill="0" applyBorder="0" applyAlignment="0" applyProtection="0"/>
    <xf numFmtId="0" fontId="2" fillId="37" borderId="0" applyNumberFormat="0" applyBorder="0" applyAlignment="0" applyProtection="0"/>
    <xf numFmtId="0" fontId="20" fillId="16" borderId="1" applyNumberFormat="0" applyAlignment="0" applyProtection="0"/>
    <xf numFmtId="0" fontId="18" fillId="1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0" borderId="0" applyNumberFormat="0" applyBorder="0" applyAlignment="0" applyProtection="0"/>
    <xf numFmtId="0" fontId="13" fillId="0" borderId="0"/>
    <xf numFmtId="43" fontId="2" fillId="0" borderId="0" applyFont="0" applyFill="0" applyBorder="0" applyAlignment="0" applyProtection="0"/>
    <xf numFmtId="0" fontId="18" fillId="21" borderId="0" applyNumberFormat="0" applyBorder="0" applyAlignment="0" applyProtection="0"/>
    <xf numFmtId="0" fontId="27" fillId="7" borderId="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43" fontId="13" fillId="0" borderId="0" applyFont="0" applyFill="0" applyBorder="0" applyAlignment="0" applyProtection="0"/>
    <xf numFmtId="0" fontId="2" fillId="52" borderId="0" applyNumberFormat="0" applyBorder="0" applyAlignment="0" applyProtection="0"/>
    <xf numFmtId="0" fontId="28" fillId="0" borderId="3" applyNumberFormat="0" applyFill="0" applyAlignment="0" applyProtection="0"/>
    <xf numFmtId="0" fontId="2" fillId="0" borderId="0"/>
    <xf numFmtId="43" fontId="17" fillId="0" borderId="0" applyFont="0" applyFill="0" applyBorder="0" applyAlignment="0" applyProtection="0"/>
    <xf numFmtId="0" fontId="76" fillId="0" borderId="0"/>
    <xf numFmtId="0" fontId="17" fillId="5" borderId="0" applyNumberFormat="0" applyBorder="0" applyAlignment="0" applyProtection="0"/>
    <xf numFmtId="0" fontId="23" fillId="4" borderId="0" applyNumberFormat="0" applyBorder="0" applyAlignment="0" applyProtection="0"/>
    <xf numFmtId="0" fontId="2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3" fillId="0" borderId="0" applyNumberFormat="0" applyFill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48" borderId="0" applyNumberFormat="0" applyBorder="0" applyAlignment="0" applyProtection="0"/>
    <xf numFmtId="0" fontId="2" fillId="56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11" borderId="0" applyNumberFormat="0" applyBorder="0" applyAlignment="0" applyProtection="0"/>
    <xf numFmtId="0" fontId="2" fillId="56" borderId="0" applyNumberFormat="0" applyBorder="0" applyAlignment="0" applyProtection="0"/>
    <xf numFmtId="0" fontId="25" fillId="0" borderId="8" applyNumberFormat="0" applyFill="0" applyAlignment="0" applyProtection="0"/>
    <xf numFmtId="0" fontId="19" fillId="3" borderId="0" applyNumberFormat="0" applyBorder="0" applyAlignment="0" applyProtection="0"/>
    <xf numFmtId="0" fontId="25" fillId="0" borderId="8" applyNumberFormat="0" applyFill="0" applyAlignment="0" applyProtection="0"/>
    <xf numFmtId="0" fontId="2" fillId="45" borderId="0" applyNumberFormat="0" applyBorder="0" applyAlignment="0" applyProtection="0"/>
    <xf numFmtId="0" fontId="2" fillId="44" borderId="0" applyNumberFormat="0" applyBorder="0" applyAlignment="0" applyProtection="0"/>
    <xf numFmtId="0" fontId="17" fillId="9" borderId="0" applyNumberFormat="0" applyBorder="0" applyAlignment="0" applyProtection="0"/>
    <xf numFmtId="0" fontId="78" fillId="30" borderId="0" applyNumberFormat="0" applyBorder="0" applyAlignment="0" applyProtection="0"/>
    <xf numFmtId="0" fontId="2" fillId="37" borderId="0" applyNumberFormat="0" applyBorder="0" applyAlignment="0" applyProtection="0"/>
    <xf numFmtId="0" fontId="17" fillId="11" borderId="0" applyNumberFormat="0" applyBorder="0" applyAlignment="0" applyProtection="0"/>
    <xf numFmtId="0" fontId="2" fillId="40" borderId="0" applyNumberFormat="0" applyBorder="0" applyAlignment="0" applyProtection="0"/>
    <xf numFmtId="0" fontId="2" fillId="34" borderId="29" applyNumberFormat="0" applyFont="0" applyAlignment="0" applyProtection="0"/>
    <xf numFmtId="0" fontId="17" fillId="23" borderId="4" applyNumberFormat="0" applyFont="0" applyAlignment="0" applyProtection="0"/>
    <xf numFmtId="0" fontId="17" fillId="0" borderId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9" fillId="3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28" fillId="0" borderId="3" applyNumberFormat="0" applyFill="0" applyAlignment="0" applyProtection="0"/>
    <xf numFmtId="0" fontId="29" fillId="22" borderId="0" applyNumberFormat="0" applyBorder="0" applyAlignment="0" applyProtection="0"/>
    <xf numFmtId="0" fontId="13" fillId="0" borderId="0"/>
    <xf numFmtId="0" fontId="76" fillId="23" borderId="4" applyNumberFormat="0" applyFont="0" applyAlignment="0" applyProtection="0"/>
    <xf numFmtId="0" fontId="30" fillId="16" borderId="6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" fontId="76" fillId="0" borderId="0" applyFont="0" applyFill="0" applyBorder="0" applyAlignment="0" applyProtection="0"/>
    <xf numFmtId="17" fontId="109" fillId="0" borderId="0" applyFont="0" applyFill="0" applyBorder="0" applyAlignment="0" applyProtection="0"/>
    <xf numFmtId="175" fontId="110" fillId="0" borderId="0" applyFont="0" applyFill="0" applyBorder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12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7" fillId="23" borderId="4" applyNumberFormat="0" applyFont="0" applyAlignment="0" applyProtection="0"/>
    <xf numFmtId="176" fontId="17" fillId="0" borderId="0" applyFont="0" applyFill="0" applyBorder="0" applyAlignment="0" applyProtection="0"/>
    <xf numFmtId="0" fontId="24" fillId="0" borderId="7" applyNumberFormat="0" applyFill="0" applyAlignment="0" applyProtection="0"/>
    <xf numFmtId="43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34" borderId="29" applyNumberFormat="0" applyFon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08" fillId="0" borderId="0" applyFont="0" applyFill="0" applyBorder="0" applyAlignment="0" applyProtection="0"/>
    <xf numFmtId="0" fontId="1" fillId="49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34" borderId="29" applyNumberFormat="0" applyFon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1" borderId="0" applyNumberFormat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7" borderId="0" applyNumberFormat="0" applyBorder="0" applyAlignment="0" applyProtection="0"/>
    <xf numFmtId="43" fontId="17" fillId="0" borderId="0" applyFont="0" applyFill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" fillId="57" borderId="0" applyNumberFormat="0" applyBorder="0" applyAlignment="0" applyProtection="0"/>
    <xf numFmtId="0" fontId="1" fillId="45" borderId="0" applyNumberFormat="0" applyBorder="0" applyAlignment="0" applyProtection="0"/>
    <xf numFmtId="43" fontId="13" fillId="0" borderId="0" applyFont="0" applyFill="0" applyBorder="0" applyAlignment="0" applyProtection="0"/>
    <xf numFmtId="0" fontId="1" fillId="52" borderId="0" applyNumberFormat="0" applyBorder="0" applyAlignment="0" applyProtection="0"/>
    <xf numFmtId="43" fontId="13" fillId="0" borderId="0" applyFont="0" applyFill="0" applyBorder="0" applyAlignment="0" applyProtection="0"/>
    <xf numFmtId="0" fontId="1" fillId="53" borderId="0" applyNumberFormat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43" fontId="13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49" borderId="0" applyNumberFormat="0" applyBorder="0" applyAlignment="0" applyProtection="0"/>
    <xf numFmtId="43" fontId="1" fillId="0" borderId="0" applyFont="0" applyFill="0" applyBorder="0" applyAlignment="0" applyProtection="0"/>
    <xf numFmtId="0" fontId="1" fillId="5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43" fontId="17" fillId="0" borderId="0" applyFont="0" applyFill="0" applyBorder="0" applyAlignment="0" applyProtection="0"/>
    <xf numFmtId="0" fontId="1" fillId="44" borderId="0" applyNumberFormat="0" applyBorder="0" applyAlignment="0" applyProtection="0"/>
    <xf numFmtId="43" fontId="1" fillId="0" borderId="0" applyFont="0" applyFill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7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70" fillId="0" borderId="0" applyFont="0" applyFill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70" fillId="0" borderId="0" applyFont="0" applyFill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3" borderId="0" applyNumberFormat="0" applyBorder="0" applyAlignment="0" applyProtection="0"/>
    <xf numFmtId="43" fontId="17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1" fillId="36" borderId="0" applyNumberFormat="0" applyBorder="0" applyAlignment="0" applyProtection="0"/>
    <xf numFmtId="0" fontId="1" fillId="48" borderId="0" applyNumberFormat="0" applyBorder="0" applyAlignment="0" applyProtection="0"/>
    <xf numFmtId="43" fontId="17" fillId="0" borderId="0" applyFont="0" applyFill="0" applyBorder="0" applyAlignment="0" applyProtection="0"/>
    <xf numFmtId="0" fontId="1" fillId="56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56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43" fontId="13" fillId="0" borderId="0" applyFont="0" applyFill="0" applyBorder="0" applyAlignment="0" applyProtection="0"/>
    <xf numFmtId="0" fontId="1" fillId="48" borderId="0" applyNumberFormat="0" applyBorder="0" applyAlignment="0" applyProtection="0"/>
    <xf numFmtId="0" fontId="1" fillId="57" borderId="0" applyNumberFormat="0" applyBorder="0" applyAlignment="0" applyProtection="0"/>
    <xf numFmtId="0" fontId="1" fillId="49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1" borderId="0" applyNumberFormat="0" applyBorder="0" applyAlignment="0" applyProtection="0"/>
    <xf numFmtId="43" fontId="13" fillId="0" borderId="0" applyFont="0" applyFill="0" applyBorder="0" applyAlignment="0" applyProtection="0"/>
    <xf numFmtId="0" fontId="1" fillId="56" borderId="0" applyNumberFormat="0" applyBorder="0" applyAlignment="0" applyProtection="0"/>
    <xf numFmtId="43" fontId="17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0" borderId="0" applyNumberFormat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52" borderId="0" applyNumberFormat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5" borderId="0" applyNumberFormat="0" applyBorder="0" applyAlignment="0" applyProtection="0"/>
    <xf numFmtId="0" fontId="1" fillId="44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4" fillId="0" borderId="0"/>
    <xf numFmtId="43" fontId="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5" fillId="0" borderId="0"/>
    <xf numFmtId="0" fontId="13" fillId="0" borderId="0" applyNumberFormat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3" fillId="0" borderId="0"/>
    <xf numFmtId="0" fontId="76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5" fillId="0" borderId="31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5" fillId="0" borderId="0"/>
    <xf numFmtId="9" fontId="1" fillId="0" borderId="0" applyFont="0" applyFill="0" applyBorder="0" applyAlignment="0" applyProtection="0"/>
    <xf numFmtId="0" fontId="75" fillId="0" borderId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5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1" applyNumberFormat="0" applyAlignment="0" applyProtection="0"/>
    <xf numFmtId="0" fontId="27" fillId="7" borderId="1" applyNumberFormat="0" applyAlignment="0" applyProtection="0"/>
    <xf numFmtId="43" fontId="1" fillId="0" borderId="0" applyFont="0" applyFill="0" applyBorder="0" applyAlignment="0" applyProtection="0"/>
    <xf numFmtId="0" fontId="76" fillId="23" borderId="4" applyNumberFormat="0" applyFont="0" applyAlignment="0" applyProtection="0"/>
    <xf numFmtId="0" fontId="30" fillId="16" borderId="6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2" fillId="0" borderId="10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10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7" fillId="7" borderId="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23" borderId="4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0" fillId="16" borderId="1" applyNumberFormat="0" applyAlignment="0" applyProtection="0"/>
    <xf numFmtId="0" fontId="27" fillId="7" borderId="1" applyNumberFormat="0" applyAlignment="0" applyProtection="0"/>
    <xf numFmtId="0" fontId="13" fillId="23" borderId="4" applyNumberFormat="0" applyFont="0" applyAlignment="0" applyProtection="0"/>
    <xf numFmtId="0" fontId="30" fillId="16" borderId="6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10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6" applyNumberFormat="0" applyAlignment="0" applyProtection="0"/>
    <xf numFmtId="43" fontId="17" fillId="0" borderId="0" applyFont="0" applyFill="0" applyBorder="0" applyAlignment="0" applyProtection="0"/>
    <xf numFmtId="0" fontId="32" fillId="0" borderId="10" applyNumberFormat="0" applyFill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16" borderId="6" applyNumberFormat="0" applyAlignment="0" applyProtection="0"/>
    <xf numFmtId="0" fontId="20" fillId="16" borderId="1" applyNumberFormat="0" applyAlignment="0" applyProtection="0"/>
    <xf numFmtId="0" fontId="13" fillId="23" borderId="4" applyNumberFormat="0" applyFont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16" borderId="1" applyNumberFormat="0" applyAlignment="0" applyProtection="0"/>
    <xf numFmtId="43" fontId="1" fillId="0" borderId="0" applyFont="0" applyFill="0" applyBorder="0" applyAlignment="0" applyProtection="0"/>
    <xf numFmtId="0" fontId="27" fillId="7" borderId="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23" borderId="4" applyNumberFormat="0" applyFon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1" applyNumberFormat="0" applyAlignment="0" applyProtection="0"/>
    <xf numFmtId="0" fontId="27" fillId="7" borderId="1" applyNumberFormat="0" applyAlignment="0" applyProtection="0"/>
    <xf numFmtId="0" fontId="76" fillId="23" borderId="4" applyNumberFormat="0" applyFont="0" applyAlignment="0" applyProtection="0"/>
    <xf numFmtId="0" fontId="30" fillId="16" borderId="6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23" borderId="4" applyNumberFormat="0" applyFon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5" fillId="0" borderId="0"/>
    <xf numFmtId="0" fontId="75" fillId="0" borderId="0"/>
    <xf numFmtId="9" fontId="1" fillId="0" borderId="0" applyFont="0" applyFill="0" applyBorder="0" applyAlignment="0" applyProtection="0"/>
    <xf numFmtId="0" fontId="1" fillId="0" borderId="0"/>
    <xf numFmtId="0" fontId="75" fillId="0" borderId="0"/>
    <xf numFmtId="0" fontId="1" fillId="0" borderId="0"/>
    <xf numFmtId="0" fontId="13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5" fillId="0" borderId="0"/>
    <xf numFmtId="0" fontId="75" fillId="0" borderId="0"/>
    <xf numFmtId="0" fontId="75" fillId="0" borderId="0"/>
    <xf numFmtId="43" fontId="1" fillId="0" borderId="0" applyFont="0" applyFill="0" applyBorder="0" applyAlignment="0" applyProtection="0"/>
    <xf numFmtId="0" fontId="72" fillId="0" borderId="0"/>
    <xf numFmtId="175" fontId="1" fillId="0" borderId="0"/>
    <xf numFmtId="177" fontId="13" fillId="0" borderId="0"/>
    <xf numFmtId="178" fontId="1" fillId="0" borderId="0"/>
    <xf numFmtId="0" fontId="13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3" fillId="0" borderId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175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1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175" fontId="1" fillId="0" borderId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2" fillId="0" borderId="0"/>
    <xf numFmtId="43" fontId="72" fillId="0" borderId="0" applyFont="0" applyFill="0" applyBorder="0" applyAlignment="0" applyProtection="0"/>
    <xf numFmtId="0" fontId="76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83" fillId="36" borderId="0" applyNumberFormat="0" applyBorder="0" applyAlignment="0" applyProtection="0"/>
    <xf numFmtId="0" fontId="83" fillId="40" borderId="0" applyNumberFormat="0" applyBorder="0" applyAlignment="0" applyProtection="0"/>
    <xf numFmtId="0" fontId="13" fillId="23" borderId="42" applyNumberFormat="0" applyFont="0" applyAlignment="0" applyProtection="0"/>
    <xf numFmtId="0" fontId="83" fillId="44" borderId="0" applyNumberFormat="0" applyBorder="0" applyAlignment="0" applyProtection="0"/>
    <xf numFmtId="0" fontId="83" fillId="48" borderId="0" applyNumberFormat="0" applyBorder="0" applyAlignment="0" applyProtection="0"/>
    <xf numFmtId="0" fontId="83" fillId="52" borderId="0" applyNumberFormat="0" applyBorder="0" applyAlignment="0" applyProtection="0"/>
    <xf numFmtId="0" fontId="83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83" fillId="37" borderId="0" applyNumberFormat="0" applyBorder="0" applyAlignment="0" applyProtection="0"/>
    <xf numFmtId="0" fontId="83" fillId="41" borderId="0" applyNumberFormat="0" applyBorder="0" applyAlignment="0" applyProtection="0"/>
    <xf numFmtId="0" fontId="83" fillId="45" borderId="0" applyNumberFormat="0" applyBorder="0" applyAlignment="0" applyProtection="0"/>
    <xf numFmtId="0" fontId="83" fillId="49" borderId="0" applyNumberFormat="0" applyBorder="0" applyAlignment="0" applyProtection="0"/>
    <xf numFmtId="0" fontId="83" fillId="53" borderId="0" applyNumberFormat="0" applyBorder="0" applyAlignment="0" applyProtection="0"/>
    <xf numFmtId="0" fontId="83" fillId="57" borderId="0" applyNumberFormat="0" applyBorder="0" applyAlignment="0" applyProtection="0"/>
    <xf numFmtId="0" fontId="78" fillId="30" borderId="0" applyNumberFormat="0" applyBorder="0" applyAlignment="0" applyProtection="0"/>
    <xf numFmtId="0" fontId="76" fillId="0" borderId="0"/>
    <xf numFmtId="0" fontId="83" fillId="34" borderId="29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0" fontId="70" fillId="0" borderId="0"/>
    <xf numFmtId="0" fontId="70" fillId="34" borderId="29" applyNumberFormat="0" applyFont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70" fillId="56" borderId="0" applyNumberFormat="0" applyBorder="0" applyAlignment="0" applyProtection="0"/>
    <xf numFmtId="0" fontId="70" fillId="57" borderId="0" applyNumberFormat="0" applyBorder="0" applyAlignment="0" applyProtection="0"/>
    <xf numFmtId="0" fontId="1" fillId="41" borderId="0" applyNumberFormat="0" applyBorder="0" applyAlignment="0" applyProtection="0"/>
    <xf numFmtId="0" fontId="60" fillId="30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48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3" fillId="0" borderId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" fillId="0" borderId="0"/>
    <xf numFmtId="171" fontId="71" fillId="0" borderId="0" applyFont="0" applyFill="0" applyBorder="0" applyAlignment="0" applyProtection="0"/>
    <xf numFmtId="0" fontId="13" fillId="0" borderId="0"/>
    <xf numFmtId="0" fontId="7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1" fillId="0" borderId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1" fillId="34" borderId="29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0" fontId="70" fillId="34" borderId="29" applyNumberFormat="0" applyFont="0" applyAlignment="0" applyProtection="0"/>
    <xf numFmtId="43" fontId="70" fillId="0" borderId="0" applyFont="0" applyFill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32" fillId="0" borderId="44" applyNumberFormat="0" applyFill="0" applyAlignment="0" applyProtection="0"/>
    <xf numFmtId="0" fontId="1" fillId="0" borderId="0"/>
    <xf numFmtId="0" fontId="1" fillId="34" borderId="29" applyNumberFormat="0" applyFont="0" applyAlignment="0" applyProtection="0"/>
    <xf numFmtId="0" fontId="1" fillId="0" borderId="0"/>
    <xf numFmtId="0" fontId="1" fillId="34" borderId="29" applyNumberFormat="0" applyFont="0" applyAlignment="0" applyProtection="0"/>
    <xf numFmtId="0" fontId="1" fillId="0" borderId="0"/>
    <xf numFmtId="0" fontId="1" fillId="34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0" fillId="16" borderId="43" applyNumberFormat="0" applyAlignment="0" applyProtection="0"/>
    <xf numFmtId="0" fontId="1" fillId="0" borderId="0"/>
    <xf numFmtId="0" fontId="76" fillId="23" borderId="42" applyNumberFormat="0" applyFont="0" applyAlignment="0" applyProtection="0"/>
    <xf numFmtId="0" fontId="1" fillId="0" borderId="0"/>
    <xf numFmtId="0" fontId="1" fillId="0" borderId="0"/>
    <xf numFmtId="0" fontId="27" fillId="7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16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7" fillId="7" borderId="4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43" fontId="70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4" borderId="29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43" fontId="1" fillId="0" borderId="0" applyFont="0" applyFill="0" applyBorder="0" applyAlignment="0" applyProtection="0"/>
    <xf numFmtId="0" fontId="13" fillId="23" borderId="42" applyNumberFormat="0" applyFon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0" fontId="32" fillId="0" borderId="44" applyNumberFormat="0" applyFill="0" applyAlignment="0" applyProtection="0"/>
    <xf numFmtId="0" fontId="30" fillId="16" borderId="43" applyNumberFormat="0" applyAlignment="0" applyProtection="0"/>
    <xf numFmtId="43" fontId="17" fillId="0" borderId="0" applyFont="0" applyFill="0" applyBorder="0" applyAlignment="0" applyProtection="0"/>
    <xf numFmtId="0" fontId="32" fillId="0" borderId="44" applyNumberFormat="0" applyFill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" fontId="76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23" borderId="42" applyNumberFormat="0" applyFon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0" fontId="32" fillId="0" borderId="44" applyNumberFormat="0" applyFill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7" fillId="23" borderId="42" applyNumberFormat="0" applyFont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0" fontId="17" fillId="23" borderId="42" applyNumberFormat="0" applyFont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>
      <alignment horizontal="right" vertical="center"/>
    </xf>
    <xf numFmtId="0" fontId="13" fillId="0" borderId="0" applyNumberFormat="0" applyFont="0" applyFill="0" applyBorder="0" applyAlignment="0" applyProtection="0"/>
    <xf numFmtId="0" fontId="1" fillId="0" borderId="0"/>
    <xf numFmtId="0" fontId="11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5" fillId="0" borderId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43" fontId="1" fillId="0" borderId="0" applyFont="0" applyFill="0" applyBorder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7" fillId="7" borderId="4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43" fontId="17" fillId="0" borderId="0" applyFont="0" applyFill="0" applyBorder="0" applyAlignment="0" applyProtection="0"/>
    <xf numFmtId="0" fontId="32" fillId="0" borderId="44" applyNumberFormat="0" applyFill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23" borderId="42" applyNumberFormat="0" applyFon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23" borderId="42" applyNumberFormat="0" applyFon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5" fillId="0" borderId="0"/>
    <xf numFmtId="0" fontId="75" fillId="0" borderId="0"/>
    <xf numFmtId="0" fontId="13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7" fillId="7" borderId="4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43" fontId="17" fillId="0" borderId="0" applyFont="0" applyFill="0" applyBorder="0" applyAlignment="0" applyProtection="0"/>
    <xf numFmtId="0" fontId="32" fillId="0" borderId="44" applyNumberFormat="0" applyFill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23" borderId="42" applyNumberFormat="0" applyFon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>
      <alignment horizontal="right" vertical="center"/>
    </xf>
    <xf numFmtId="0" fontId="13" fillId="0" borderId="0" applyNumberFormat="0" applyFont="0" applyFill="0" applyBorder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0" fontId="76" fillId="23" borderId="42" applyNumberFormat="0" applyFon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0" fontId="17" fillId="23" borderId="42" applyNumberFormat="0" applyFon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0" fontId="27" fillId="7" borderId="41" applyNumberFormat="0" applyAlignment="0" applyProtection="0"/>
    <xf numFmtId="0" fontId="32" fillId="0" borderId="44" applyNumberFormat="0" applyFill="0" applyAlignment="0" applyProtection="0"/>
    <xf numFmtId="0" fontId="32" fillId="0" borderId="44" applyNumberFormat="0" applyFill="0" applyAlignment="0" applyProtection="0"/>
    <xf numFmtId="0" fontId="32" fillId="0" borderId="44" applyNumberFormat="0" applyFill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27" fillId="7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2" fillId="0" borderId="44" applyNumberFormat="0" applyFill="0" applyAlignment="0" applyProtection="0"/>
    <xf numFmtId="0" fontId="17" fillId="23" borderId="42" applyNumberFormat="0" applyFont="0" applyAlignment="0" applyProtection="0"/>
    <xf numFmtId="0" fontId="17" fillId="23" borderId="42" applyNumberFormat="0" applyFont="0" applyAlignment="0" applyProtection="0"/>
    <xf numFmtId="0" fontId="20" fillId="16" borderId="41" applyNumberFormat="0" applyAlignment="0" applyProtection="0"/>
    <xf numFmtId="0" fontId="30" fillId="16" borderId="43" applyNumberFormat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30" fillId="16" borderId="43" applyNumberFormat="0" applyAlignment="0" applyProtection="0"/>
    <xf numFmtId="0" fontId="30" fillId="16" borderId="43" applyNumberFormat="0" applyAlignment="0" applyProtection="0"/>
    <xf numFmtId="0" fontId="32" fillId="0" borderId="44" applyNumberFormat="0" applyFill="0" applyAlignment="0" applyProtection="0"/>
    <xf numFmtId="0" fontId="27" fillId="7" borderId="41" applyNumberFormat="0" applyAlignment="0" applyProtection="0"/>
    <xf numFmtId="0" fontId="32" fillId="0" borderId="44" applyNumberFormat="0" applyFill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7" fillId="23" borderId="42" applyNumberFormat="0" applyFont="0" applyAlignment="0" applyProtection="0"/>
    <xf numFmtId="0" fontId="27" fillId="7" borderId="41" applyNumberFormat="0" applyAlignment="0" applyProtection="0"/>
    <xf numFmtId="0" fontId="27" fillId="7" borderId="41" applyNumberFormat="0" applyAlignment="0" applyProtection="0"/>
    <xf numFmtId="0" fontId="30" fillId="16" borderId="43" applyNumberFormat="0" applyAlignment="0" applyProtection="0"/>
    <xf numFmtId="0" fontId="32" fillId="0" borderId="44" applyNumberFormat="0" applyFill="0" applyAlignment="0" applyProtection="0"/>
    <xf numFmtId="0" fontId="32" fillId="0" borderId="44" applyNumberFormat="0" applyFill="0" applyAlignment="0" applyProtection="0"/>
    <xf numFmtId="0" fontId="13" fillId="23" borderId="42" applyNumberFormat="0" applyFont="0" applyAlignment="0" applyProtection="0"/>
    <xf numFmtId="0" fontId="20" fillId="16" borderId="41" applyNumberFormat="0" applyAlignment="0" applyProtection="0"/>
    <xf numFmtId="0" fontId="30" fillId="16" borderId="43" applyNumberFormat="0" applyAlignment="0" applyProtection="0"/>
    <xf numFmtId="0" fontId="76" fillId="23" borderId="42" applyNumberFormat="0" applyFont="0" applyAlignment="0" applyProtection="0"/>
    <xf numFmtId="0" fontId="27" fillId="7" borderId="41" applyNumberFormat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2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7" fillId="7" borderId="4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43" fontId="17" fillId="0" borderId="0" applyFont="0" applyFill="0" applyBorder="0" applyAlignment="0" applyProtection="0"/>
    <xf numFmtId="0" fontId="32" fillId="0" borderId="44" applyNumberFormat="0" applyFill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23" borderId="42" applyNumberFormat="0" applyFon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23" borderId="42" applyNumberFormat="0" applyFon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43" fontId="1" fillId="0" borderId="0" applyFont="0" applyFill="0" applyBorder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7" fillId="7" borderId="4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43" fontId="17" fillId="0" borderId="0" applyFont="0" applyFill="0" applyBorder="0" applyAlignment="0" applyProtection="0"/>
    <xf numFmtId="0" fontId="32" fillId="0" borderId="44" applyNumberFormat="0" applyFill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23" borderId="42" applyNumberFormat="0" applyFon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23" borderId="42" applyNumberFormat="0" applyFon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0" fontId="30" fillId="16" borderId="43" applyNumberFormat="0" applyAlignment="0" applyProtection="0"/>
    <xf numFmtId="0" fontId="76" fillId="23" borderId="42" applyNumberFormat="0" applyFont="0" applyAlignment="0" applyProtection="0"/>
    <xf numFmtId="0" fontId="27" fillId="7" borderId="41" applyNumberFormat="0" applyAlignment="0" applyProtection="0"/>
    <xf numFmtId="0" fontId="20" fillId="16" borderId="41" applyNumberFormat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7" fillId="7" borderId="4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43" fontId="1" fillId="0" borderId="0" applyFont="0" applyFill="0" applyBorder="0" applyAlignment="0" applyProtection="0"/>
    <xf numFmtId="0" fontId="13" fillId="23" borderId="42" applyNumberFormat="0" applyFon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0" fontId="32" fillId="0" borderId="44" applyNumberFormat="0" applyFill="0" applyAlignment="0" applyProtection="0"/>
    <xf numFmtId="0" fontId="30" fillId="16" borderId="43" applyNumberFormat="0" applyAlignment="0" applyProtection="0"/>
    <xf numFmtId="43" fontId="17" fillId="0" borderId="0" applyFont="0" applyFill="0" applyBorder="0" applyAlignment="0" applyProtection="0"/>
    <xf numFmtId="0" fontId="32" fillId="0" borderId="44" applyNumberFormat="0" applyFill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23" borderId="42" applyNumberFormat="0" applyFon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0" fontId="32" fillId="0" borderId="44" applyNumberFormat="0" applyFill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7" fillId="23" borderId="42" applyNumberFormat="0" applyFont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0" fontId="17" fillId="23" borderId="42" applyNumberFormat="0" applyFont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43" fontId="1" fillId="0" borderId="0" applyFont="0" applyFill="0" applyBorder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7" fillId="7" borderId="4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43" fontId="17" fillId="0" borderId="0" applyFont="0" applyFill="0" applyBorder="0" applyAlignment="0" applyProtection="0"/>
    <xf numFmtId="0" fontId="32" fillId="0" borderId="44" applyNumberFormat="0" applyFill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23" borderId="42" applyNumberFormat="0" applyFon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23" borderId="42" applyNumberFormat="0" applyFon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7" fillId="7" borderId="41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44" applyNumberFormat="0" applyFill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6" borderId="43" applyNumberFormat="0" applyAlignment="0" applyProtection="0"/>
    <xf numFmtId="43" fontId="17" fillId="0" borderId="0" applyFont="0" applyFill="0" applyBorder="0" applyAlignment="0" applyProtection="0"/>
    <xf numFmtId="0" fontId="32" fillId="0" borderId="44" applyNumberFormat="0" applyFill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16" borderId="41" applyNumberFormat="0" applyAlignment="0" applyProtection="0"/>
    <xf numFmtId="43" fontId="1" fillId="0" borderId="0" applyFont="0" applyFill="0" applyBorder="0" applyAlignment="0" applyProtection="0"/>
    <xf numFmtId="0" fontId="27" fillId="7" borderId="41" applyNumberForma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23" borderId="42" applyNumberFormat="0" applyFon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23" borderId="42" applyNumberFormat="0" applyFont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0" fontId="76" fillId="23" borderId="42" applyNumberFormat="0" applyFon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0" fontId="17" fillId="23" borderId="42" applyNumberFormat="0" applyFont="0" applyAlignment="0" applyProtection="0"/>
    <xf numFmtId="0" fontId="76" fillId="23" borderId="42" applyNumberFormat="0" applyFont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20" fillId="16" borderId="41" applyNumberFormat="0" applyAlignment="0" applyProtection="0"/>
    <xf numFmtId="0" fontId="13" fillId="23" borderId="42" applyNumberFormat="0" applyFont="0" applyAlignment="0" applyProtection="0"/>
    <xf numFmtId="0" fontId="27" fillId="7" borderId="41" applyNumberFormat="0" applyAlignment="0" applyProtection="0"/>
    <xf numFmtId="0" fontId="32" fillId="0" borderId="44" applyNumberFormat="0" applyFill="0" applyAlignment="0" applyProtection="0"/>
    <xf numFmtId="0" fontId="32" fillId="0" borderId="44" applyNumberFormat="0" applyFill="0" applyAlignment="0" applyProtection="0"/>
    <xf numFmtId="0" fontId="32" fillId="0" borderId="44" applyNumberFormat="0" applyFill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30" fillId="16" borderId="43" applyNumberFormat="0" applyAlignment="0" applyProtection="0"/>
    <xf numFmtId="0" fontId="27" fillId="7" borderId="41" applyNumberFormat="0" applyAlignment="0" applyProtection="0"/>
    <xf numFmtId="0" fontId="13" fillId="23" borderId="42" applyNumberFormat="0" applyFont="0" applyAlignment="0" applyProtection="0"/>
    <xf numFmtId="0" fontId="27" fillId="7" borderId="41" applyNumberFormat="0" applyAlignment="0" applyProtection="0"/>
    <xf numFmtId="0" fontId="27" fillId="7" borderId="41" applyNumberFormat="0" applyAlignment="0" applyProtection="0"/>
    <xf numFmtId="0" fontId="76" fillId="23" borderId="42" applyNumberFormat="0" applyFont="0" applyAlignment="0" applyProtection="0"/>
    <xf numFmtId="0" fontId="32" fillId="0" borderId="44" applyNumberFormat="0" applyFill="0" applyAlignment="0" applyProtection="0"/>
    <xf numFmtId="0" fontId="17" fillId="23" borderId="42" applyNumberFormat="0" applyFont="0" applyAlignment="0" applyProtection="0"/>
    <xf numFmtId="0" fontId="17" fillId="23" borderId="42" applyNumberFormat="0" applyFont="0" applyAlignment="0" applyProtection="0"/>
    <xf numFmtId="0" fontId="20" fillId="16" borderId="41" applyNumberFormat="0" applyAlignment="0" applyProtection="0"/>
    <xf numFmtId="0" fontId="30" fillId="16" borderId="43" applyNumberFormat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30" fillId="16" borderId="43" applyNumberFormat="0" applyAlignment="0" applyProtection="0"/>
    <xf numFmtId="0" fontId="30" fillId="16" borderId="43" applyNumberFormat="0" applyAlignment="0" applyProtection="0"/>
    <xf numFmtId="0" fontId="32" fillId="0" borderId="44" applyNumberFormat="0" applyFill="0" applyAlignment="0" applyProtection="0"/>
    <xf numFmtId="0" fontId="27" fillId="7" borderId="41" applyNumberFormat="0" applyAlignment="0" applyProtection="0"/>
    <xf numFmtId="0" fontId="32" fillId="0" borderId="44" applyNumberFormat="0" applyFill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30" fillId="16" borderId="43" applyNumberFormat="0" applyAlignment="0" applyProtection="0"/>
    <xf numFmtId="0" fontId="20" fillId="16" borderId="41" applyNumberFormat="0" applyAlignment="0" applyProtection="0"/>
    <xf numFmtId="0" fontId="17" fillId="23" borderId="42" applyNumberFormat="0" applyFont="0" applyAlignment="0" applyProtection="0"/>
    <xf numFmtId="0" fontId="27" fillId="7" borderId="41" applyNumberFormat="0" applyAlignment="0" applyProtection="0"/>
    <xf numFmtId="0" fontId="27" fillId="7" borderId="41" applyNumberFormat="0" applyAlignment="0" applyProtection="0"/>
    <xf numFmtId="0" fontId="30" fillId="16" borderId="43" applyNumberFormat="0" applyAlignment="0" applyProtection="0"/>
    <xf numFmtId="0" fontId="32" fillId="0" borderId="44" applyNumberFormat="0" applyFill="0" applyAlignment="0" applyProtection="0"/>
    <xf numFmtId="0" fontId="32" fillId="0" borderId="44" applyNumberFormat="0" applyFill="0" applyAlignment="0" applyProtection="0"/>
    <xf numFmtId="0" fontId="13" fillId="23" borderId="42" applyNumberFormat="0" applyFont="0" applyAlignment="0" applyProtection="0"/>
    <xf numFmtId="0" fontId="20" fillId="16" borderId="41" applyNumberFormat="0" applyAlignment="0" applyProtection="0"/>
    <xf numFmtId="0" fontId="30" fillId="16" borderId="43" applyNumberFormat="0" applyAlignment="0" applyProtection="0"/>
    <xf numFmtId="0" fontId="76" fillId="23" borderId="42" applyNumberFormat="0" applyFont="0" applyAlignment="0" applyProtection="0"/>
    <xf numFmtId="0" fontId="27" fillId="7" borderId="41" applyNumberFormat="0" applyAlignment="0" applyProtection="0"/>
    <xf numFmtId="0" fontId="20" fillId="16" borderId="41" applyNumberFormat="0" applyAlignment="0" applyProtection="0"/>
    <xf numFmtId="0" fontId="27" fillId="7" borderId="4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7">
    <xf numFmtId="0" fontId="0" fillId="0" borderId="0" xfId="0"/>
    <xf numFmtId="0" fontId="38" fillId="25" borderId="14" xfId="0" applyFont="1" applyFill="1" applyBorder="1" applyAlignment="1" applyProtection="1">
      <alignment horizontal="center" vertical="center"/>
      <protection locked="0"/>
    </xf>
    <xf numFmtId="0" fontId="37" fillId="0" borderId="0" xfId="30" applyFont="1" applyAlignment="1" applyProtection="1">
      <alignment vertical="center"/>
    </xf>
    <xf numFmtId="0" fontId="37" fillId="0" borderId="0" xfId="30" applyFont="1" applyFill="1" applyBorder="1" applyAlignment="1" applyProtection="1">
      <alignment vertical="center"/>
    </xf>
    <xf numFmtId="0" fontId="39" fillId="0" borderId="0" xfId="30" applyFont="1" applyFill="1" applyBorder="1" applyAlignment="1" applyProtection="1">
      <alignment vertical="center"/>
    </xf>
    <xf numFmtId="3" fontId="37" fillId="0" borderId="0" xfId="51" applyNumberFormat="1" applyFont="1" applyAlignment="1" applyProtection="1">
      <alignment vertical="center"/>
      <protection locked="0"/>
    </xf>
    <xf numFmtId="3" fontId="38" fillId="0" borderId="0" xfId="51" applyNumberFormat="1" applyFont="1" applyAlignment="1" applyProtection="1">
      <alignment horizontal="right" vertical="center"/>
      <protection locked="0"/>
    </xf>
    <xf numFmtId="167" fontId="42" fillId="0" borderId="0" xfId="39" applyNumberFormat="1" applyFont="1" applyFill="1" applyAlignment="1" applyProtection="1">
      <alignment vertical="center"/>
      <protection locked="0"/>
    </xf>
    <xf numFmtId="3" fontId="37" fillId="0" borderId="0" xfId="51" applyNumberFormat="1" applyFont="1" applyAlignment="1" applyProtection="1">
      <alignment horizontal="right" vertical="center"/>
      <protection locked="0"/>
    </xf>
    <xf numFmtId="3" fontId="38" fillId="0" borderId="0" xfId="51" applyNumberFormat="1" applyFont="1" applyFill="1" applyAlignment="1" applyProtection="1">
      <alignment horizontal="right" vertical="center"/>
      <protection locked="0"/>
    </xf>
    <xf numFmtId="4" fontId="37" fillId="0" borderId="0" xfId="51" applyNumberFormat="1" applyFont="1" applyAlignment="1" applyProtection="1">
      <alignment vertical="center"/>
      <protection locked="0"/>
    </xf>
    <xf numFmtId="167" fontId="37" fillId="0" borderId="0" xfId="39" applyNumberFormat="1" applyFont="1" applyAlignment="1" applyProtection="1">
      <alignment vertical="center"/>
      <protection locked="0"/>
    </xf>
    <xf numFmtId="3" fontId="37" fillId="0" borderId="0" xfId="51" applyNumberFormat="1" applyFont="1" applyFill="1" applyAlignment="1" applyProtection="1">
      <alignment horizontal="right" vertical="center"/>
      <protection locked="0"/>
    </xf>
    <xf numFmtId="166" fontId="37" fillId="0" borderId="0" xfId="51" applyNumberFormat="1" applyFont="1" applyFill="1" applyAlignment="1" applyProtection="1">
      <alignment horizontal="right" vertical="center"/>
      <protection locked="0"/>
    </xf>
    <xf numFmtId="0" fontId="37" fillId="0" borderId="0" xfId="0" applyFont="1" applyAlignment="1" applyProtection="1">
      <alignment vertical="center"/>
      <protection locked="0"/>
    </xf>
    <xf numFmtId="0" fontId="40" fillId="0" borderId="0" xfId="30" applyFont="1" applyAlignment="1" applyProtection="1">
      <alignment vertical="center"/>
    </xf>
    <xf numFmtId="0" fontId="38" fillId="0" borderId="0" xfId="0" applyFont="1" applyAlignment="1" applyProtection="1">
      <alignment vertical="center"/>
      <protection locked="0"/>
    </xf>
    <xf numFmtId="167" fontId="38" fillId="0" borderId="0" xfId="39" applyNumberFormat="1" applyFont="1" applyAlignment="1" applyProtection="1">
      <alignment vertical="center"/>
      <protection locked="0"/>
    </xf>
    <xf numFmtId="167" fontId="37" fillId="0" borderId="0" xfId="39" applyNumberFormat="1" applyFont="1" applyBorder="1" applyAlignment="1" applyProtection="1">
      <alignment vertical="center"/>
      <protection locked="0"/>
    </xf>
    <xf numFmtId="167" fontId="42" fillId="0" borderId="0" xfId="39" applyNumberFormat="1" applyFont="1" applyFill="1" applyAlignment="1" applyProtection="1">
      <alignment horizontal="right" vertical="center"/>
      <protection locked="0"/>
    </xf>
    <xf numFmtId="165" fontId="38" fillId="0" borderId="0" xfId="51" applyNumberFormat="1" applyFont="1" applyFill="1" applyAlignment="1" applyProtection="1">
      <alignment horizontal="right" vertical="center"/>
      <protection locked="0"/>
    </xf>
    <xf numFmtId="165" fontId="37" fillId="0" borderId="0" xfId="51" applyNumberFormat="1" applyFont="1" applyFill="1" applyAlignment="1" applyProtection="1">
      <alignment horizontal="right" vertical="center"/>
      <protection locked="0"/>
    </xf>
    <xf numFmtId="167" fontId="37" fillId="0" borderId="0" xfId="39" applyNumberFormat="1" applyFont="1" applyFill="1" applyAlignment="1" applyProtection="1">
      <alignment vertical="center"/>
      <protection locked="0"/>
    </xf>
    <xf numFmtId="165" fontId="37" fillId="0" borderId="0" xfId="0" applyNumberFormat="1" applyFont="1" applyAlignment="1" applyProtection="1">
      <alignment vertical="center"/>
      <protection locked="0"/>
    </xf>
    <xf numFmtId="166" fontId="37" fillId="0" borderId="0" xfId="51" applyNumberFormat="1" applyFont="1" applyFill="1" applyBorder="1" applyAlignment="1" applyProtection="1">
      <alignment horizontal="right" vertical="center"/>
      <protection locked="0"/>
    </xf>
    <xf numFmtId="167" fontId="37" fillId="0" borderId="0" xfId="39" applyNumberFormat="1" applyFont="1" applyFill="1" applyBorder="1" applyAlignment="1" applyProtection="1">
      <alignment vertical="center"/>
      <protection locked="0"/>
    </xf>
    <xf numFmtId="0" fontId="43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7" fillId="0" borderId="0" xfId="0" applyFont="1" applyAlignment="1">
      <alignment horizontal="left" vertical="center" indent="1"/>
    </xf>
    <xf numFmtId="0" fontId="38" fillId="0" borderId="0" xfId="0" applyFont="1" applyAlignment="1">
      <alignment horizontal="left" vertical="center"/>
    </xf>
    <xf numFmtId="0" fontId="38" fillId="0" borderId="15" xfId="0" applyFont="1" applyBorder="1" applyAlignment="1">
      <alignment vertical="center"/>
    </xf>
    <xf numFmtId="0" fontId="37" fillId="0" borderId="0" xfId="0" applyFont="1" applyAlignment="1">
      <alignment horizontal="left" vertical="center" indent="2"/>
    </xf>
    <xf numFmtId="0" fontId="45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165" fontId="43" fillId="0" borderId="0" xfId="0" applyNumberFormat="1" applyFont="1" applyAlignment="1">
      <alignment horizontal="left"/>
    </xf>
    <xf numFmtId="165" fontId="44" fillId="0" borderId="0" xfId="0" applyNumberFormat="1" applyFont="1" applyAlignment="1">
      <alignment horizontal="left"/>
    </xf>
    <xf numFmtId="165" fontId="45" fillId="0" borderId="0" xfId="0" applyNumberFormat="1" applyFont="1" applyAlignment="1">
      <alignment horizontal="left"/>
    </xf>
    <xf numFmtId="0" fontId="38" fillId="0" borderId="0" xfId="0" applyFont="1" applyAlignment="1">
      <alignment horizontal="left" vertical="center" indent="1"/>
    </xf>
    <xf numFmtId="165" fontId="47" fillId="0" borderId="0" xfId="0" applyNumberFormat="1" applyFont="1" applyAlignment="1" applyProtection="1">
      <alignment horizontal="center"/>
      <protection locked="0"/>
    </xf>
    <xf numFmtId="165" fontId="46" fillId="0" borderId="0" xfId="0" applyNumberFormat="1" applyFont="1" applyAlignment="1" applyProtection="1">
      <alignment horizontal="center"/>
      <protection locked="0"/>
    </xf>
    <xf numFmtId="165" fontId="47" fillId="0" borderId="0" xfId="0" applyNumberFormat="1" applyFont="1" applyProtection="1">
      <protection locked="0"/>
    </xf>
    <xf numFmtId="0" fontId="38" fillId="0" borderId="0" xfId="0" applyFont="1" applyAlignment="1">
      <alignment horizontal="center" vertical="center"/>
    </xf>
    <xf numFmtId="0" fontId="38" fillId="24" borderId="14" xfId="0" applyFont="1" applyFill="1" applyBorder="1" applyAlignment="1">
      <alignment horizontal="center" vertical="center"/>
    </xf>
    <xf numFmtId="14" fontId="38" fillId="25" borderId="14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41" fillId="0" borderId="0" xfId="0" applyFont="1" applyAlignment="1" applyProtection="1">
      <alignment horizontal="right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41" fillId="26" borderId="11" xfId="0" applyFont="1" applyFill="1" applyBorder="1" applyAlignment="1">
      <alignment vertical="center"/>
    </xf>
    <xf numFmtId="0" fontId="41" fillId="26" borderId="12" xfId="0" applyFont="1" applyFill="1" applyBorder="1" applyAlignment="1">
      <alignment vertical="center"/>
    </xf>
    <xf numFmtId="0" fontId="41" fillId="26" borderId="11" xfId="0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right" vertical="center"/>
    </xf>
    <xf numFmtId="0" fontId="41" fillId="26" borderId="12" xfId="0" applyFont="1" applyFill="1" applyBorder="1" applyAlignment="1">
      <alignment horizontal="center" vertical="center"/>
    </xf>
    <xf numFmtId="0" fontId="41" fillId="26" borderId="12" xfId="0" applyFont="1" applyFill="1" applyBorder="1" applyAlignment="1">
      <alignment horizontal="left" vertical="center"/>
    </xf>
    <xf numFmtId="0" fontId="15" fillId="0" borderId="0" xfId="30" applyAlignment="1" applyProtection="1">
      <alignment vertical="center"/>
    </xf>
    <xf numFmtId="0" fontId="37" fillId="0" borderId="0" xfId="0" applyFont="1" applyAlignment="1">
      <alignment horizontal="center" vertical="center"/>
    </xf>
    <xf numFmtId="0" fontId="13" fillId="0" borderId="0" xfId="30" applyFont="1" applyAlignment="1" applyProtection="1">
      <alignment horizontal="center" vertical="center"/>
    </xf>
    <xf numFmtId="165" fontId="38" fillId="0" borderId="0" xfId="0" applyNumberFormat="1" applyFont="1" applyAlignment="1" applyProtection="1">
      <alignment vertical="center"/>
      <protection locked="0"/>
    </xf>
    <xf numFmtId="167" fontId="38" fillId="0" borderId="0" xfId="39" applyNumberFormat="1" applyFont="1" applyFill="1" applyAlignment="1" applyProtection="1">
      <alignment vertical="center"/>
      <protection locked="0"/>
    </xf>
    <xf numFmtId="0" fontId="38" fillId="0" borderId="0" xfId="0" applyFont="1" applyProtection="1">
      <protection locked="0"/>
    </xf>
    <xf numFmtId="165" fontId="46" fillId="0" borderId="0" xfId="0" applyNumberFormat="1" applyFont="1" applyProtection="1">
      <protection locked="0"/>
    </xf>
    <xf numFmtId="3" fontId="47" fillId="0" borderId="0" xfId="0" applyNumberFormat="1" applyFont="1" applyAlignment="1" applyProtection="1">
      <alignment horizontal="center"/>
      <protection locked="0"/>
    </xf>
    <xf numFmtId="3" fontId="46" fillId="0" borderId="0" xfId="0" applyNumberFormat="1" applyFont="1" applyAlignment="1" applyProtection="1">
      <alignment horizontal="center"/>
      <protection locked="0"/>
    </xf>
    <xf numFmtId="165" fontId="47" fillId="0" borderId="0" xfId="0" applyNumberFormat="1" applyFont="1" applyAlignment="1" applyProtection="1">
      <alignment horizontal="center" vertical="center"/>
      <protection locked="0"/>
    </xf>
    <xf numFmtId="165" fontId="46" fillId="0" borderId="0" xfId="0" applyNumberFormat="1" applyFont="1" applyAlignment="1" applyProtection="1">
      <alignment horizontal="center" vertical="center"/>
      <protection locked="0"/>
    </xf>
    <xf numFmtId="10" fontId="37" fillId="0" borderId="0" xfId="39" applyNumberFormat="1" applyFont="1" applyFill="1" applyAlignment="1" applyProtection="1">
      <alignment vertical="center"/>
      <protection locked="0"/>
    </xf>
    <xf numFmtId="0" fontId="48" fillId="26" borderId="11" xfId="0" applyFont="1" applyFill="1" applyBorder="1" applyAlignment="1" applyProtection="1">
      <alignment horizontal="center" vertical="center"/>
      <protection locked="0"/>
    </xf>
    <xf numFmtId="10" fontId="37" fillId="0" borderId="0" xfId="39" applyNumberFormat="1" applyFont="1" applyFill="1" applyAlignment="1" applyProtection="1">
      <alignment horizontal="right" vertical="center"/>
      <protection locked="0"/>
    </xf>
    <xf numFmtId="10" fontId="38" fillId="0" borderId="0" xfId="39" applyNumberFormat="1" applyFont="1" applyFill="1" applyAlignment="1" applyProtection="1">
      <alignment vertical="center"/>
      <protection locked="0"/>
    </xf>
    <xf numFmtId="10" fontId="37" fillId="0" borderId="0" xfId="0" applyNumberFormat="1" applyFont="1" applyAlignment="1" applyProtection="1">
      <alignment vertical="center"/>
      <protection locked="0"/>
    </xf>
    <xf numFmtId="0" fontId="37" fillId="0" borderId="0" xfId="0" applyFont="1"/>
    <xf numFmtId="0" fontId="49" fillId="0" borderId="21" xfId="0" applyFont="1" applyBorder="1" applyAlignment="1">
      <alignment horizontal="center" vertical="center" wrapText="1"/>
    </xf>
    <xf numFmtId="14" fontId="50" fillId="27" borderId="16" xfId="0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2" fillId="0" borderId="20" xfId="0" applyFont="1" applyBorder="1" applyAlignment="1">
      <alignment vertical="center"/>
    </xf>
    <xf numFmtId="0" fontId="52" fillId="0" borderId="0" xfId="0" applyFont="1" applyAlignment="1">
      <alignment horizontal="center" vertical="center"/>
    </xf>
    <xf numFmtId="9" fontId="52" fillId="0" borderId="21" xfId="0" applyNumberFormat="1" applyFont="1" applyBorder="1" applyAlignment="1">
      <alignment horizontal="center" vertical="center"/>
    </xf>
    <xf numFmtId="0" fontId="52" fillId="0" borderId="20" xfId="0" applyFont="1" applyBorder="1" applyAlignment="1">
      <alignment vertical="center" wrapText="1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9" fontId="52" fillId="0" borderId="21" xfId="0" applyNumberFormat="1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50" fillId="27" borderId="16" xfId="0" applyFont="1" applyFill="1" applyBorder="1" applyAlignment="1">
      <alignment horizontal="center" vertical="center" wrapText="1"/>
    </xf>
    <xf numFmtId="9" fontId="52" fillId="0" borderId="0" xfId="39" applyFont="1" applyBorder="1" applyAlignment="1">
      <alignment horizontal="center" vertical="center"/>
    </xf>
    <xf numFmtId="9" fontId="52" fillId="0" borderId="0" xfId="39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9" fontId="52" fillId="0" borderId="21" xfId="39" applyFont="1" applyBorder="1" applyAlignment="1">
      <alignment horizontal="center" vertical="center"/>
    </xf>
    <xf numFmtId="9" fontId="52" fillId="0" borderId="0" xfId="39" applyFont="1" applyAlignment="1">
      <alignment horizontal="center" vertical="center"/>
    </xf>
    <xf numFmtId="9" fontId="52" fillId="0" borderId="0" xfId="39" applyFont="1" applyAlignment="1">
      <alignment horizontal="center" vertical="center" wrapText="1"/>
    </xf>
    <xf numFmtId="9" fontId="52" fillId="0" borderId="21" xfId="39" applyFont="1" applyBorder="1" applyAlignment="1">
      <alignment horizontal="center" vertical="center" wrapText="1"/>
    </xf>
    <xf numFmtId="9" fontId="52" fillId="0" borderId="0" xfId="0" applyNumberFormat="1" applyFont="1" applyAlignment="1">
      <alignment horizontal="center" vertical="center"/>
    </xf>
    <xf numFmtId="9" fontId="52" fillId="0" borderId="0" xfId="0" applyNumberFormat="1" applyFont="1" applyAlignment="1">
      <alignment horizontal="center" vertical="center" wrapText="1"/>
    </xf>
    <xf numFmtId="43" fontId="37" fillId="0" borderId="0" xfId="51" applyFont="1" applyAlignment="1" applyProtection="1">
      <alignment horizontal="center" vertical="center"/>
    </xf>
    <xf numFmtId="43" fontId="37" fillId="0" borderId="0" xfId="0" applyNumberFormat="1" applyFont="1" applyAlignment="1">
      <alignment horizontal="center" vertical="center"/>
    </xf>
    <xf numFmtId="167" fontId="37" fillId="0" borderId="0" xfId="39" applyNumberFormat="1" applyFont="1" applyAlignment="1" applyProtection="1">
      <alignment horizontal="center" vertical="center"/>
      <protection locked="0"/>
    </xf>
    <xf numFmtId="166" fontId="37" fillId="0" borderId="0" xfId="51" applyNumberFormat="1" applyFont="1" applyFill="1" applyAlignment="1" applyProtection="1">
      <alignment horizontal="center" vertical="center"/>
      <protection locked="0"/>
    </xf>
    <xf numFmtId="166" fontId="37" fillId="0" borderId="0" xfId="51" applyNumberFormat="1" applyFont="1" applyFill="1" applyBorder="1" applyAlignment="1" applyProtection="1">
      <alignment horizontal="center" vertical="center"/>
      <protection locked="0"/>
    </xf>
    <xf numFmtId="3" fontId="37" fillId="0" borderId="0" xfId="51" applyNumberFormat="1" applyFont="1" applyFill="1" applyAlignment="1" applyProtection="1">
      <alignment horizontal="center" vertical="center"/>
      <protection locked="0"/>
    </xf>
    <xf numFmtId="165" fontId="46" fillId="0" borderId="0" xfId="0" quotePrefix="1" applyNumberFormat="1" applyFont="1" applyAlignment="1" applyProtection="1">
      <alignment horizontal="center"/>
      <protection locked="0"/>
    </xf>
    <xf numFmtId="165" fontId="37" fillId="0" borderId="0" xfId="0" applyNumberFormat="1" applyFont="1" applyAlignment="1" applyProtection="1">
      <alignment horizontal="center" vertical="center"/>
      <protection locked="0"/>
    </xf>
    <xf numFmtId="10" fontId="38" fillId="0" borderId="0" xfId="39" applyNumberFormat="1" applyFont="1" applyFill="1" applyAlignment="1" applyProtection="1">
      <alignment horizontal="center" vertical="center"/>
      <protection locked="0"/>
    </xf>
    <xf numFmtId="10" fontId="37" fillId="0" borderId="0" xfId="39" applyNumberFormat="1" applyFont="1" applyFill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168" fontId="37" fillId="0" borderId="0" xfId="51" applyNumberFormat="1" applyFont="1" applyFill="1" applyAlignment="1" applyProtection="1">
      <alignment horizontal="center" vertical="center"/>
      <protection locked="0"/>
    </xf>
    <xf numFmtId="167" fontId="37" fillId="0" borderId="0" xfId="39" applyNumberFormat="1" applyFont="1" applyFill="1" applyAlignment="1" applyProtection="1">
      <alignment horizontal="center" vertical="center"/>
      <protection locked="0"/>
    </xf>
    <xf numFmtId="167" fontId="38" fillId="0" borderId="0" xfId="39" applyNumberFormat="1" applyFont="1" applyAlignment="1" applyProtection="1">
      <alignment horizontal="center" vertical="center"/>
      <protection locked="0"/>
    </xf>
    <xf numFmtId="167" fontId="38" fillId="0" borderId="0" xfId="39" applyNumberFormat="1" applyFont="1" applyFill="1" applyAlignment="1" applyProtection="1">
      <alignment horizontal="center" vertical="center"/>
      <protection locked="0"/>
    </xf>
    <xf numFmtId="168" fontId="46" fillId="0" borderId="0" xfId="51" applyNumberFormat="1" applyFont="1" applyFill="1" applyAlignment="1" applyProtection="1">
      <alignment horizontal="center"/>
      <protection locked="0"/>
    </xf>
    <xf numFmtId="167" fontId="37" fillId="0" borderId="0" xfId="39" applyNumberFormat="1" applyFont="1" applyFill="1" applyBorder="1" applyAlignment="1" applyProtection="1">
      <alignment horizontal="center" vertical="center"/>
      <protection locked="0"/>
    </xf>
    <xf numFmtId="167" fontId="37" fillId="0" borderId="0" xfId="39" applyNumberFormat="1" applyFont="1" applyBorder="1" applyAlignment="1" applyProtection="1">
      <alignment horizontal="center" vertical="center"/>
      <protection locked="0"/>
    </xf>
    <xf numFmtId="4" fontId="37" fillId="0" borderId="0" xfId="51" applyNumberFormat="1" applyFont="1" applyAlignment="1" applyProtection="1">
      <alignment horizontal="center" vertical="center"/>
      <protection locked="0"/>
    </xf>
    <xf numFmtId="165" fontId="38" fillId="0" borderId="0" xfId="51" applyNumberFormat="1" applyFont="1" applyFill="1" applyAlignment="1" applyProtection="1">
      <alignment horizontal="center" vertical="center"/>
      <protection locked="0"/>
    </xf>
    <xf numFmtId="165" fontId="37" fillId="0" borderId="0" xfId="51" applyNumberFormat="1" applyFont="1" applyFill="1" applyAlignment="1" applyProtection="1">
      <alignment horizontal="center" vertical="center"/>
      <protection locked="0"/>
    </xf>
    <xf numFmtId="167" fontId="42" fillId="0" borderId="0" xfId="39" applyNumberFormat="1" applyFont="1" applyFill="1" applyAlignment="1" applyProtection="1">
      <alignment horizontal="center" vertical="center"/>
      <protection locked="0"/>
    </xf>
    <xf numFmtId="3" fontId="37" fillId="0" borderId="0" xfId="77" applyNumberFormat="1" applyFont="1" applyFill="1" applyAlignment="1" applyProtection="1">
      <alignment horizontal="center" vertical="center"/>
      <protection locked="0"/>
    </xf>
    <xf numFmtId="3" fontId="38" fillId="0" borderId="0" xfId="51" applyNumberFormat="1" applyFont="1" applyFill="1" applyAlignment="1" applyProtection="1">
      <alignment horizontal="center" vertical="center"/>
      <protection locked="0"/>
    </xf>
    <xf numFmtId="165" fontId="38" fillId="0" borderId="0" xfId="0" applyNumberFormat="1" applyFont="1" applyAlignment="1" applyProtection="1">
      <alignment horizontal="center" vertical="center"/>
      <protection locked="0"/>
    </xf>
    <xf numFmtId="3" fontId="37" fillId="0" borderId="0" xfId="51" applyNumberFormat="1" applyFont="1" applyAlignment="1" applyProtection="1">
      <alignment horizontal="center" vertical="center"/>
      <protection locked="0"/>
    </xf>
    <xf numFmtId="165" fontId="37" fillId="0" borderId="0" xfId="0" applyNumberFormat="1" applyFont="1" applyAlignment="1">
      <alignment horizontal="center" vertical="center"/>
    </xf>
    <xf numFmtId="3" fontId="70" fillId="0" borderId="0" xfId="132" applyNumberFormat="1" applyFont="1" applyAlignment="1">
      <alignment vertical="center"/>
    </xf>
    <xf numFmtId="169" fontId="37" fillId="0" borderId="0" xfId="51" applyNumberFormat="1" applyFont="1" applyAlignment="1" applyProtection="1">
      <alignment horizontal="center" vertical="center"/>
      <protection locked="0"/>
    </xf>
    <xf numFmtId="165" fontId="0" fillId="0" borderId="0" xfId="0" applyNumberFormat="1" applyAlignment="1">
      <alignment horizontal="center"/>
    </xf>
    <xf numFmtId="43" fontId="37" fillId="0" borderId="0" xfId="51" applyFont="1" applyFill="1" applyAlignment="1" applyProtection="1">
      <alignment horizontal="center" vertical="center"/>
      <protection locked="0"/>
    </xf>
    <xf numFmtId="43" fontId="37" fillId="0" borderId="0" xfId="51" applyFont="1" applyFill="1" applyAlignment="1" applyProtection="1">
      <alignment vertical="center"/>
      <protection locked="0"/>
    </xf>
    <xf numFmtId="0" fontId="43" fillId="59" borderId="0" xfId="0" applyFont="1" applyFill="1" applyAlignment="1">
      <alignment vertical="center"/>
    </xf>
    <xf numFmtId="165" fontId="37" fillId="0" borderId="0" xfId="39" applyNumberFormat="1" applyFont="1" applyFill="1" applyAlignment="1" applyProtection="1">
      <alignment horizontal="center" vertical="center"/>
      <protection locked="0"/>
    </xf>
    <xf numFmtId="0" fontId="37" fillId="0" borderId="32" xfId="0" applyFont="1" applyBorder="1"/>
    <xf numFmtId="9" fontId="52" fillId="0" borderId="33" xfId="0" applyNumberFormat="1" applyFont="1" applyBorder="1" applyAlignment="1">
      <alignment horizontal="center" vertical="center"/>
    </xf>
    <xf numFmtId="0" fontId="38" fillId="0" borderId="0" xfId="0" applyFont="1" applyAlignment="1" applyProtection="1">
      <alignment horizontal="center"/>
      <protection locked="0"/>
    </xf>
    <xf numFmtId="14" fontId="50" fillId="27" borderId="34" xfId="0" applyNumberFormat="1" applyFont="1" applyFill="1" applyBorder="1" applyAlignment="1">
      <alignment horizontal="center" vertical="center" wrapText="1"/>
    </xf>
    <xf numFmtId="9" fontId="37" fillId="0" borderId="0" xfId="39" applyFont="1" applyBorder="1" applyAlignment="1">
      <alignment horizontal="center"/>
    </xf>
    <xf numFmtId="9" fontId="52" fillId="0" borderId="21" xfId="39" applyFont="1" applyFill="1" applyBorder="1" applyAlignment="1">
      <alignment horizontal="center" vertical="center"/>
    </xf>
    <xf numFmtId="9" fontId="52" fillId="0" borderId="0" xfId="39" applyFont="1" applyFill="1" applyBorder="1" applyAlignment="1">
      <alignment horizontal="center" vertical="center"/>
    </xf>
    <xf numFmtId="9" fontId="52" fillId="0" borderId="0" xfId="39" applyFont="1" applyFill="1" applyAlignment="1">
      <alignment horizontal="center" vertical="center"/>
    </xf>
    <xf numFmtId="9" fontId="52" fillId="0" borderId="33" xfId="39" applyFont="1" applyFill="1" applyBorder="1" applyAlignment="1">
      <alignment horizontal="center" vertical="center"/>
    </xf>
    <xf numFmtId="0" fontId="52" fillId="0" borderId="32" xfId="0" applyFont="1" applyBorder="1" applyAlignment="1">
      <alignment vertical="center"/>
    </xf>
    <xf numFmtId="43" fontId="37" fillId="0" borderId="0" xfId="51" applyFont="1" applyFill="1" applyBorder="1" applyAlignment="1" applyProtection="1">
      <alignment horizontal="center" vertical="center"/>
      <protection locked="0"/>
    </xf>
    <xf numFmtId="0" fontId="37" fillId="0" borderId="35" xfId="0" applyFont="1" applyBorder="1"/>
    <xf numFmtId="9" fontId="52" fillId="0" borderId="36" xfId="0" applyNumberFormat="1" applyFont="1" applyBorder="1" applyAlignment="1">
      <alignment horizontal="center" vertical="center"/>
    </xf>
    <xf numFmtId="0" fontId="37" fillId="0" borderId="37" xfId="0" applyFont="1" applyBorder="1"/>
    <xf numFmtId="0" fontId="52" fillId="0" borderId="38" xfId="0" applyFont="1" applyBorder="1" applyAlignment="1">
      <alignment horizontal="center" vertical="center"/>
    </xf>
    <xf numFmtId="9" fontId="52" fillId="0" borderId="39" xfId="0" applyNumberFormat="1" applyFont="1" applyBorder="1" applyAlignment="1">
      <alignment horizontal="center" vertical="center"/>
    </xf>
    <xf numFmtId="9" fontId="52" fillId="0" borderId="38" xfId="0" applyNumberFormat="1" applyFont="1" applyBorder="1" applyAlignment="1">
      <alignment horizontal="center" vertical="center"/>
    </xf>
    <xf numFmtId="9" fontId="52" fillId="0" borderId="38" xfId="39" applyFont="1" applyBorder="1" applyAlignment="1">
      <alignment horizontal="center" vertical="center"/>
    </xf>
    <xf numFmtId="9" fontId="37" fillId="0" borderId="38" xfId="39" applyFont="1" applyBorder="1" applyAlignment="1">
      <alignment horizontal="center"/>
    </xf>
    <xf numFmtId="165" fontId="37" fillId="0" borderId="0" xfId="0" applyNumberFormat="1" applyFont="1" applyAlignment="1">
      <alignment vertical="center"/>
    </xf>
    <xf numFmtId="3" fontId="70" fillId="0" borderId="0" xfId="235" applyNumberFormat="1" applyFont="1" applyAlignment="1">
      <alignment vertical="center"/>
    </xf>
    <xf numFmtId="9" fontId="37" fillId="0" borderId="0" xfId="39" applyFont="1" applyFill="1" applyAlignment="1" applyProtection="1">
      <alignment horizontal="center" vertical="center"/>
      <protection locked="0"/>
    </xf>
    <xf numFmtId="0" fontId="37" fillId="0" borderId="33" xfId="0" applyFont="1" applyBorder="1" applyAlignment="1">
      <alignment horizontal="center"/>
    </xf>
    <xf numFmtId="0" fontId="37" fillId="0" borderId="36" xfId="0" applyFont="1" applyBorder="1" applyAlignment="1">
      <alignment horizontal="center"/>
    </xf>
    <xf numFmtId="0" fontId="37" fillId="0" borderId="38" xfId="0" applyFont="1" applyBorder="1" applyAlignment="1">
      <alignment horizontal="center"/>
    </xf>
    <xf numFmtId="0" fontId="37" fillId="0" borderId="39" xfId="0" applyFont="1" applyBorder="1" applyAlignment="1">
      <alignment horizontal="center"/>
    </xf>
    <xf numFmtId="9" fontId="37" fillId="0" borderId="33" xfId="39" applyFont="1" applyBorder="1" applyAlignment="1">
      <alignment horizontal="center"/>
    </xf>
    <xf numFmtId="9" fontId="37" fillId="0" borderId="36" xfId="39" applyFont="1" applyBorder="1" applyAlignment="1">
      <alignment horizontal="center"/>
    </xf>
    <xf numFmtId="9" fontId="37" fillId="0" borderId="39" xfId="39" applyFont="1" applyBorder="1" applyAlignment="1">
      <alignment horizontal="center"/>
    </xf>
    <xf numFmtId="170" fontId="73" fillId="0" borderId="0" xfId="284" applyNumberFormat="1" applyFont="1" applyAlignment="1">
      <alignment horizontal="left" vertical="center" indent="2"/>
    </xf>
    <xf numFmtId="168" fontId="74" fillId="0" borderId="0" xfId="285" applyNumberFormat="1" applyFont="1" applyAlignment="1">
      <alignment vertical="center"/>
    </xf>
    <xf numFmtId="0" fontId="41" fillId="26" borderId="0" xfId="0" applyFont="1" applyFill="1" applyAlignment="1" applyProtection="1">
      <alignment horizontal="center" vertical="center"/>
      <protection locked="0"/>
    </xf>
    <xf numFmtId="165" fontId="38" fillId="0" borderId="0" xfId="0" applyNumberFormat="1" applyFont="1" applyAlignment="1">
      <alignment vertical="center"/>
    </xf>
    <xf numFmtId="10" fontId="42" fillId="0" borderId="0" xfId="0" applyNumberFormat="1" applyFont="1" applyAlignment="1">
      <alignment vertical="center"/>
    </xf>
    <xf numFmtId="9" fontId="37" fillId="0" borderId="0" xfId="0" applyNumberFormat="1" applyFont="1" applyAlignment="1">
      <alignment vertical="center"/>
    </xf>
    <xf numFmtId="10" fontId="37" fillId="0" borderId="0" xfId="0" applyNumberFormat="1" applyFont="1" applyAlignment="1">
      <alignment vertical="center"/>
    </xf>
    <xf numFmtId="4" fontId="37" fillId="0" borderId="0" xfId="0" applyNumberFormat="1" applyFont="1" applyAlignment="1" applyProtection="1">
      <alignment vertical="center"/>
      <protection locked="0"/>
    </xf>
    <xf numFmtId="179" fontId="1" fillId="0" borderId="0" xfId="7359" applyNumberFormat="1"/>
    <xf numFmtId="0" fontId="38" fillId="0" borderId="13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50" fillId="27" borderId="40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50" fillId="27" borderId="18" xfId="0" applyFont="1" applyFill="1" applyBorder="1" applyAlignment="1">
      <alignment vertical="center" wrapText="1"/>
    </xf>
    <xf numFmtId="0" fontId="50" fillId="27" borderId="19" xfId="0" applyFont="1" applyFill="1" applyBorder="1" applyAlignment="1">
      <alignment vertical="center" wrapText="1"/>
    </xf>
    <xf numFmtId="0" fontId="50" fillId="27" borderId="17" xfId="0" applyFont="1" applyFill="1" applyBorder="1" applyAlignment="1">
      <alignment horizontal="center" vertical="center" wrapText="1"/>
    </xf>
    <xf numFmtId="0" fontId="50" fillId="27" borderId="16" xfId="0" applyFont="1" applyFill="1" applyBorder="1" applyAlignment="1">
      <alignment horizontal="center" vertical="center" wrapText="1"/>
    </xf>
    <xf numFmtId="9" fontId="52" fillId="0" borderId="0" xfId="0" applyNumberFormat="1" applyFont="1" applyBorder="1" applyAlignment="1">
      <alignment horizontal="center" vertical="center"/>
    </xf>
    <xf numFmtId="9" fontId="52" fillId="0" borderId="0" xfId="0" applyNumberFormat="1" applyFont="1" applyBorder="1" applyAlignment="1">
      <alignment horizontal="center" vertical="center" wrapText="1"/>
    </xf>
  </cellXfs>
  <cellStyles count="23520">
    <cellStyle name="20% - Accent1" xfId="7241" xr:uid="{A6921344-4D10-4247-8893-C80669F5A63C}"/>
    <cellStyle name="20% - Accent1 2" xfId="4048" xr:uid="{50E8DA10-6996-4F66-94BC-79E1131AF7E6}"/>
    <cellStyle name="20% - Accent1 2 2" xfId="4089" xr:uid="{118ECA34-22AF-470D-B562-31ACBAF5336D}"/>
    <cellStyle name="20% - Accent1 2 2 2" xfId="9110" xr:uid="{7913ED96-3281-46D0-BFE3-4B177B80DFA3}"/>
    <cellStyle name="20% - Accent1 2 3" xfId="9069" xr:uid="{2EE518C1-811F-4350-BFF2-FA960F67BCF7}"/>
    <cellStyle name="20% - Accent1 3" xfId="4065" xr:uid="{994C3E2B-457F-4FA2-BE9D-857F6AC0D2AA}"/>
    <cellStyle name="20% - Accent1 3 2" xfId="4111" xr:uid="{F4203444-5634-4395-9BD1-66CF9C4D7AAD}"/>
    <cellStyle name="20% - Accent1 3 2 2" xfId="9132" xr:uid="{D9E8A0FC-F0D2-4CD1-80A8-54DD9F2D86AD}"/>
    <cellStyle name="20% - Accent1 3 3" xfId="9086" xr:uid="{C43AED54-0746-4946-A3EF-C93972659FBE}"/>
    <cellStyle name="20% - Accent2" xfId="7242" xr:uid="{CD4C4E5F-ADA9-420D-A3A0-760FBE0FCB54}"/>
    <cellStyle name="20% - Accent2 2" xfId="4050" xr:uid="{AAC41A96-2830-43D3-BCD0-AA2572B549C2}"/>
    <cellStyle name="20% - Accent2 2 2" xfId="4091" xr:uid="{C09CF17D-9F65-4083-9901-2AC4CFF691FA}"/>
    <cellStyle name="20% - Accent2 2 2 2" xfId="9112" xr:uid="{C939A058-1C1F-4410-BB58-C9ABA405F5F8}"/>
    <cellStyle name="20% - Accent2 2 3" xfId="9071" xr:uid="{EAAF23C8-DE07-47D2-B4D7-A7E29B6B375E}"/>
    <cellStyle name="20% - Accent2 3" xfId="4067" xr:uid="{E44F426D-41B9-4092-85BF-A4B4A41778AE}"/>
    <cellStyle name="20% - Accent2 3 2" xfId="4113" xr:uid="{51EAA126-585B-4C31-838B-47CCF123E7B6}"/>
    <cellStyle name="20% - Accent2 3 2 2" xfId="9134" xr:uid="{A337C4DF-7FD7-4D46-BC39-8629BA38FB91}"/>
    <cellStyle name="20% - Accent2 3 3" xfId="9088" xr:uid="{9DBBF0DD-9A19-459E-BB1D-4347E41D819A}"/>
    <cellStyle name="20% - Accent3" xfId="7243" xr:uid="{6EEA1E06-3913-4FB0-AC2D-36D3B8BD9371}"/>
    <cellStyle name="20% - Accent3 2" xfId="4052" xr:uid="{E4DB9B8E-1AF4-4760-BDB9-877605DE892C}"/>
    <cellStyle name="20% - Accent3 2 2" xfId="4093" xr:uid="{EAFBCC81-9619-4B8A-96C2-C9CBAF88757C}"/>
    <cellStyle name="20% - Accent3 2 2 2" xfId="9114" xr:uid="{39654AD8-2162-465F-AD8F-C071AE74066D}"/>
    <cellStyle name="20% - Accent3 2 3" xfId="9073" xr:uid="{BEA83FE8-52C7-4794-B790-E81C080D24B1}"/>
    <cellStyle name="20% - Accent3 3" xfId="4069" xr:uid="{D44A4B8C-B566-40E2-8010-A042B6C1EC7D}"/>
    <cellStyle name="20% - Accent3 3 2" xfId="4115" xr:uid="{DAEA5C9F-2997-4FEC-840E-2259030B3B44}"/>
    <cellStyle name="20% - Accent3 3 2 2" xfId="9136" xr:uid="{10A09C74-7B89-4F60-BC20-4CD7752B2509}"/>
    <cellStyle name="20% - Accent3 3 3" xfId="9090" xr:uid="{AE47252F-D289-49A9-BE8A-56BB0F41F8DB}"/>
    <cellStyle name="20% - Accent4" xfId="7244" xr:uid="{EF7B777D-EFCF-43C0-971D-FE7E8AF77A0F}"/>
    <cellStyle name="20% - Accent4 2" xfId="4054" xr:uid="{920BB0D9-09F2-47D2-AB49-F57D6A861E12}"/>
    <cellStyle name="20% - Accent4 2 2" xfId="4095" xr:uid="{252C9248-88D5-463E-A577-5BB468620D43}"/>
    <cellStyle name="20% - Accent4 2 2 2" xfId="9116" xr:uid="{4CB6D1C7-4AB7-4C51-9476-043C2DEDF774}"/>
    <cellStyle name="20% - Accent4 2 3" xfId="9075" xr:uid="{3467539A-868E-47B9-B1C1-220ABDE93C54}"/>
    <cellStyle name="20% - Accent4 3" xfId="4071" xr:uid="{1EDB28BA-A322-4360-89BE-346A26038E56}"/>
    <cellStyle name="20% - Accent4 3 2" xfId="4117" xr:uid="{92005EF0-A536-4FF6-B9F5-AB9911DDF877}"/>
    <cellStyle name="20% - Accent4 3 2 2" xfId="9138" xr:uid="{77727DC4-C52F-4F1C-A144-6863EA63FAC1}"/>
    <cellStyle name="20% - Accent4 3 3" xfId="9092" xr:uid="{078437BE-CED5-47F7-A894-15098A2F3A9F}"/>
    <cellStyle name="20% - Accent5" xfId="7245" xr:uid="{7EF39EBF-FBF9-4E1D-9352-A548C3CE1C55}"/>
    <cellStyle name="20% - Accent5 2" xfId="4056" xr:uid="{6B38CA3D-1C85-4B1D-B198-3EB8DCE7A800}"/>
    <cellStyle name="20% - Accent5 2 2" xfId="4097" xr:uid="{B0BFD2E1-7F20-4FD4-BEA0-441F752BC17C}"/>
    <cellStyle name="20% - Accent5 2 2 2" xfId="9118" xr:uid="{EAA8882F-E7EC-4397-B977-5D7F48E90B1D}"/>
    <cellStyle name="20% - Accent5 2 3" xfId="9077" xr:uid="{AB0D7078-48C2-4671-8661-931EEFEE48B3}"/>
    <cellStyle name="20% - Accent5 3" xfId="4073" xr:uid="{EC42E6FF-4349-4B06-8809-A2C01A441F76}"/>
    <cellStyle name="20% - Accent5 3 2" xfId="4119" xr:uid="{1E24B356-B3B8-49C8-A820-AA48F3631772}"/>
    <cellStyle name="20% - Accent5 3 2 2" xfId="9140" xr:uid="{37BABAA9-E3C7-442D-9B88-B1EF7433A4BA}"/>
    <cellStyle name="20% - Accent5 3 3" xfId="9094" xr:uid="{BF910CBE-9C80-4F18-A303-8F80073E4732}"/>
    <cellStyle name="20% - Accent6" xfId="7246" xr:uid="{1F7A4C36-3B38-4C28-BE54-2E48B6D281A2}"/>
    <cellStyle name="20% - Accent6 2" xfId="4058" xr:uid="{8956770F-2B56-468A-8C28-3016B823F596}"/>
    <cellStyle name="20% - Accent6 2 2" xfId="4099" xr:uid="{D23D642E-DFE9-4FC8-9858-C13D1796C8C8}"/>
    <cellStyle name="20% - Accent6 2 2 2" xfId="9120" xr:uid="{F1C044B6-7287-49DA-837F-2346B9771B4D}"/>
    <cellStyle name="20% - Accent6 2 3" xfId="9079" xr:uid="{30BFA6C6-F9D6-48AE-99DE-FCC05CEBA847}"/>
    <cellStyle name="20% - Accent6 3" xfId="4075" xr:uid="{A5A65C14-6788-4B88-8263-A8E434B66358}"/>
    <cellStyle name="20% - Accent6 3 2" xfId="4121" xr:uid="{1B05A941-DEA9-4CDB-AD5E-400F7559B9CC}"/>
    <cellStyle name="20% - Accent6 3 2 2" xfId="9142" xr:uid="{B3062CA4-9F5F-4ABA-A5FD-3E7BEC650A86}"/>
    <cellStyle name="20% - Accent6 3 3" xfId="9096" xr:uid="{0FD1494A-9A4F-4328-B82C-E461060ABCAC}"/>
    <cellStyle name="20% - Cor1 2" xfId="731" xr:uid="{771AF7B4-550A-4A63-86A4-47570FD55C48}"/>
    <cellStyle name="20% - Cor1 2 2" xfId="1680" xr:uid="{12CAA9F5-B23E-42F6-8AA1-693EE488C0D1}"/>
    <cellStyle name="20% - Cor1 2 2 2" xfId="13333" xr:uid="{8C49C1D2-890D-4BD8-8673-D567720DCDE2}"/>
    <cellStyle name="20% - Cor1 2 3" xfId="13156" xr:uid="{A24FED03-CD5F-4D59-A635-FCC78D36B3EE}"/>
    <cellStyle name="20% - Cor2 2" xfId="732" xr:uid="{EAF918F5-DBBD-4E5D-ABB9-8A461B5BC73A}"/>
    <cellStyle name="20% - Cor2 2 2" xfId="1681" xr:uid="{17BFEDC3-DEA7-4B6E-B31A-AC7DCA0F251D}"/>
    <cellStyle name="20% - Cor2 2 2 2" xfId="13334" xr:uid="{F58EDD5A-5F63-4187-A5E0-C9F81D0ADB80}"/>
    <cellStyle name="20% - Cor2 2 3" xfId="13157" xr:uid="{C0BB3049-B2B8-4F5B-878A-1545C5D62052}"/>
    <cellStyle name="20% - Cor3 2" xfId="733" xr:uid="{DEE515B0-4FAF-4E34-8ABE-9741023E319E}"/>
    <cellStyle name="20% - Cor3 2 2" xfId="1682" xr:uid="{5EBA01AC-906F-4BB0-BAEF-F5A4EE5D097E}"/>
    <cellStyle name="20% - Cor3 2 2 2" xfId="13335" xr:uid="{859D1DA3-7A97-435B-9821-89C5F92002F0}"/>
    <cellStyle name="20% - Cor3 2 3" xfId="13158" xr:uid="{2C1A569B-7487-4527-A0E8-09251CABF960}"/>
    <cellStyle name="20% - Cor4 2" xfId="734" xr:uid="{FB9D014A-98FE-473A-B1A1-B41B4F7CBF1B}"/>
    <cellStyle name="20% - Cor4 2 2" xfId="1683" xr:uid="{A522F4E1-34A3-4FFB-B378-D8232A66A124}"/>
    <cellStyle name="20% - Cor4 2 2 2" xfId="13336" xr:uid="{BE07E8EF-43D8-43AD-811A-B2E8A26A5AF6}"/>
    <cellStyle name="20% - Cor4 2 3" xfId="13159" xr:uid="{0086D9DC-595D-4B1E-8ED6-5203A047BBB2}"/>
    <cellStyle name="20% - Cor5 2" xfId="735" xr:uid="{CB950709-F65B-4649-9B6A-0F733294AFA1}"/>
    <cellStyle name="20% - Cor5 2 2" xfId="1684" xr:uid="{F9664C59-3B38-4F25-A1A9-90E9DD6209EA}"/>
    <cellStyle name="20% - Cor5 2 2 2" xfId="13337" xr:uid="{1CBF4D93-B8DC-4B32-9486-F31AAC803759}"/>
    <cellStyle name="20% - Cor5 2 3" xfId="13160" xr:uid="{33B319A4-6074-4FF1-B6EB-39AB56E7B688}"/>
    <cellStyle name="20% - Cor6 2" xfId="736" xr:uid="{0A9AFFF2-56EF-4B7D-96FD-E24253D2FFA0}"/>
    <cellStyle name="20% - Cor6 2 2" xfId="1685" xr:uid="{B8EEA6E0-E65E-4E9B-AFD8-45B85E957D9B}"/>
    <cellStyle name="20% - Cor6 2 2 2" xfId="13338" xr:uid="{0B634A41-0F97-4FCF-9859-6BDA3C435CD6}"/>
    <cellStyle name="20% - Cor6 2 3" xfId="13161" xr:uid="{2923CC65-7D67-490C-BE66-1882E9EEA6F7}"/>
    <cellStyle name="20% - Ênfase1" xfId="109" builtinId="30" customBuiltin="1"/>
    <cellStyle name="20% - Ênfase1 10" xfId="497" xr:uid="{C8953491-8AA1-4105-BEE5-89D0E54101EB}"/>
    <cellStyle name="20% - Ênfase1 10 2" xfId="1446" xr:uid="{185CAC0C-C6A2-4AA4-BA37-108B22A78011}"/>
    <cellStyle name="20% - Ênfase1 10 2 2" xfId="4697" xr:uid="{794D5E19-A755-4E34-800F-C4544CF583EC}"/>
    <cellStyle name="20% - Ênfase1 10 2 2 2" xfId="14233" xr:uid="{45326FCC-F1D1-4A57-B4A6-79CC1A03DEF3}"/>
    <cellStyle name="20% - Ênfase1 10 2 3" xfId="9323" xr:uid="{02B79F4E-95C0-4B7F-95EB-D0BAD0D97A3E}"/>
    <cellStyle name="20% - Ênfase1 10 3" xfId="5949" xr:uid="{28C4ED35-6146-4057-8320-06914ECE4F65}"/>
    <cellStyle name="20% - Ênfase1 10 3 2" xfId="10556" xr:uid="{C0A4096B-36AE-4938-BF30-7AD5770E365A}"/>
    <cellStyle name="20% - Ênfase1 10 4" xfId="2383" xr:uid="{75206EC2-D350-4C86-9842-77AA3E83455D}"/>
    <cellStyle name="20% - Ênfase1 10 4 2" xfId="13471" xr:uid="{679DE6A3-1674-4880-88C1-5002D7AE1B1C}"/>
    <cellStyle name="20% - Ênfase1 10 5" xfId="7474" xr:uid="{FB85C6DB-8E85-4B3E-99F9-6B8DB87B79D7}"/>
    <cellStyle name="20% - Ênfase1 100" xfId="3720" xr:uid="{B6B107C9-37A5-4422-B8BC-CA21791A27D4}"/>
    <cellStyle name="20% - Ênfase1 100 2" xfId="8754" xr:uid="{06D02419-F272-45CF-A240-709713336738}"/>
    <cellStyle name="20% - Ênfase1 101" xfId="3734" xr:uid="{90829AFE-3F14-4BAF-AD15-63104D6C539F}"/>
    <cellStyle name="20% - Ênfase1 101 2" xfId="8768" xr:uid="{D539367E-4000-4EF6-9227-DBE53818BB5C}"/>
    <cellStyle name="20% - Ênfase1 102" xfId="3748" xr:uid="{B7B89172-278D-40AD-AD5A-020A7E847B7C}"/>
    <cellStyle name="20% - Ênfase1 102 2" xfId="8782" xr:uid="{92D63210-9252-4E38-AB23-22290D8226F7}"/>
    <cellStyle name="20% - Ênfase1 103" xfId="3762" xr:uid="{45CC2BB7-F5C1-4D46-8486-6938F77951AE}"/>
    <cellStyle name="20% - Ênfase1 103 2" xfId="8796" xr:uid="{26B7CFAE-4A8B-4078-8BCD-2A3F4638467C}"/>
    <cellStyle name="20% - Ênfase1 104" xfId="3776" xr:uid="{699341C7-8567-40B9-A9EB-BD46CD47220F}"/>
    <cellStyle name="20% - Ênfase1 104 2" xfId="8810" xr:uid="{776C3574-1579-4F06-A5F9-72A63858584B}"/>
    <cellStyle name="20% - Ênfase1 105" xfId="3790" xr:uid="{26DE31CF-769E-4BF1-AA97-BC668B217BC4}"/>
    <cellStyle name="20% - Ênfase1 105 2" xfId="8824" xr:uid="{67674AEA-7EA4-4515-B6FE-19E3BDF72458}"/>
    <cellStyle name="20% - Ênfase1 106" xfId="3804" xr:uid="{22C681D3-19BB-4B2D-ADB8-826F1D3A4AF1}"/>
    <cellStyle name="20% - Ênfase1 106 2" xfId="8838" xr:uid="{BE109826-B60B-43F7-9EA8-45297ABCE61A}"/>
    <cellStyle name="20% - Ênfase1 107" xfId="3818" xr:uid="{2EE34B1E-15EC-4C5E-8CA4-CE71CF3E7377}"/>
    <cellStyle name="20% - Ênfase1 107 2" xfId="8852" xr:uid="{FDDB6BCF-2B70-423B-8CA2-34EED38C2DDB}"/>
    <cellStyle name="20% - Ênfase1 108" xfId="3832" xr:uid="{71CFFC40-8E7A-4DE4-B635-CCC61F746491}"/>
    <cellStyle name="20% - Ênfase1 108 2" xfId="8866" xr:uid="{2EEFA734-63D8-4FEF-83C0-AB559739EE54}"/>
    <cellStyle name="20% - Ênfase1 109" xfId="3846" xr:uid="{3AB62AD2-C057-460C-BE71-F1DEB9A23BED}"/>
    <cellStyle name="20% - Ênfase1 109 2" xfId="8880" xr:uid="{BC866F5F-AB6A-43FE-ABA2-549C50182E10}"/>
    <cellStyle name="20% - Ênfase1 11" xfId="512" xr:uid="{AC083585-C646-477E-9EAD-1A3B35E9F0EE}"/>
    <cellStyle name="20% - Ênfase1 11 2" xfId="1461" xr:uid="{A04C0021-47D9-4AB0-8809-9B6B72417D75}"/>
    <cellStyle name="20% - Ênfase1 11 2 2" xfId="4711" xr:uid="{40BF988C-0B9C-4E2C-8642-2F37B22C3636}"/>
    <cellStyle name="20% - Ênfase1 11 2 3" xfId="13303" xr:uid="{E30AED89-90D9-46F5-A0FF-E27237EC4BCD}"/>
    <cellStyle name="20% - Ênfase1 11 3" xfId="4330" xr:uid="{3FC39250-6B5E-4569-8FE3-3DCB2E28027B}"/>
    <cellStyle name="20% - Ênfase1 11 4" xfId="2397" xr:uid="{3AA7F9DB-0072-4C67-B174-2F81A369ED9D}"/>
    <cellStyle name="20% - Ênfase1 11 4 2" xfId="13485" xr:uid="{B2DD9678-184F-410C-846F-77B194C918A5}"/>
    <cellStyle name="20% - Ênfase1 11 5" xfId="7488" xr:uid="{ED457D8D-0F32-49F0-8468-E6E106D564A0}"/>
    <cellStyle name="20% - Ênfase1 110" xfId="3860" xr:uid="{3C8F37D6-FEA4-45EF-A362-00D9D4F64AE1}"/>
    <cellStyle name="20% - Ênfase1 110 2" xfId="8894" xr:uid="{899931AE-FF4A-4C59-ABFF-3A97974A265A}"/>
    <cellStyle name="20% - Ênfase1 111" xfId="3874" xr:uid="{354929D4-E472-4B82-9E54-9A2A6A4DFBE8}"/>
    <cellStyle name="20% - Ênfase1 111 2" xfId="8908" xr:uid="{6177EABB-6BA3-4936-A1E7-B7C445426A39}"/>
    <cellStyle name="20% - Ênfase1 112" xfId="3888" xr:uid="{139BEB62-7712-4A19-98F1-3A66D03E1048}"/>
    <cellStyle name="20% - Ênfase1 112 2" xfId="8922" xr:uid="{1BA3D309-A134-4836-A8F7-101E0DE6819A}"/>
    <cellStyle name="20% - Ênfase1 113" xfId="3902" xr:uid="{191161D5-66F7-483E-9641-220EB77699B3}"/>
    <cellStyle name="20% - Ênfase1 113 2" xfId="8936" xr:uid="{75094452-6C56-4778-A7E3-6FD8CDA5DC31}"/>
    <cellStyle name="20% - Ênfase1 114" xfId="3916" xr:uid="{04167CAE-B40A-4D0E-B48D-7E367FBBDEEE}"/>
    <cellStyle name="20% - Ênfase1 114 2" xfId="8950" xr:uid="{6466D163-74FE-4AE8-B9E3-71D239B44F87}"/>
    <cellStyle name="20% - Ênfase1 115" xfId="3930" xr:uid="{87B6715B-EF99-48E0-8067-4659DD9FB12B}"/>
    <cellStyle name="20% - Ênfase1 115 2" xfId="8964" xr:uid="{5B95C741-60D5-4165-8551-96E1ECA638A8}"/>
    <cellStyle name="20% - Ênfase1 116" xfId="3944" xr:uid="{819D9369-539D-4E41-9E2F-E1E61FF32913}"/>
    <cellStyle name="20% - Ênfase1 116 2" xfId="8978" xr:uid="{67C77686-446F-4886-9D9D-997AC7F73595}"/>
    <cellStyle name="20% - Ênfase1 117" xfId="3958" xr:uid="{814502E1-0BCA-4453-9AC8-39E56EE49347}"/>
    <cellStyle name="20% - Ênfase1 117 2" xfId="8992" xr:uid="{C7C0F054-9DE5-48AC-81CD-2D13971F966C}"/>
    <cellStyle name="20% - Ênfase1 118" xfId="3972" xr:uid="{51A02E08-EF9D-424A-AA82-FACDCFAEE2E3}"/>
    <cellStyle name="20% - Ênfase1 118 2" xfId="9006" xr:uid="{E3117D43-4675-4021-BB12-F95648DED650}"/>
    <cellStyle name="20% - Ênfase1 119" xfId="3986" xr:uid="{0434E547-0F80-44E8-8AE3-12ED06561E0D}"/>
    <cellStyle name="20% - Ênfase1 119 2" xfId="9020" xr:uid="{713804D0-45DB-4C8A-B11F-355A1F0C84C4}"/>
    <cellStyle name="20% - Ênfase1 12" xfId="527" xr:uid="{AC47839B-E5A3-43F0-87AB-632A43A19829}"/>
    <cellStyle name="20% - Ênfase1 12 2" xfId="1476" xr:uid="{BF2A2F5C-97FF-46BC-8224-1A3F73BE1135}"/>
    <cellStyle name="20% - Ênfase1 12 2 2" xfId="4712" xr:uid="{B473C9BF-4DA6-442D-BA82-298113A59F48}"/>
    <cellStyle name="20% - Ênfase1 12 2 2 2" xfId="14246" xr:uid="{2DD2B064-A45F-4738-BBC1-233B74848E82}"/>
    <cellStyle name="20% - Ênfase1 12 2 3" xfId="9337" xr:uid="{62F7E6F8-A98D-4D33-8BE7-20DDE4434058}"/>
    <cellStyle name="20% - Ênfase1 12 3" xfId="5963" xr:uid="{17336EEE-FA5E-447D-B262-E76C8FAA04CF}"/>
    <cellStyle name="20% - Ênfase1 12 3 2" xfId="10570" xr:uid="{CE40F3C6-A91C-4B7B-912B-0C09FF654DBD}"/>
    <cellStyle name="20% - Ênfase1 12 4" xfId="2412" xr:uid="{224B91D6-2E29-4483-B64D-C3856B7C7100}"/>
    <cellStyle name="20% - Ênfase1 12 4 2" xfId="13500" xr:uid="{D925F9A8-2658-4B26-818C-054224A51B32}"/>
    <cellStyle name="20% - Ênfase1 12 5" xfId="7503" xr:uid="{FCC0ABAD-8BE5-4149-8D4D-F298493257D9}"/>
    <cellStyle name="20% - Ênfase1 120" xfId="4001" xr:uid="{46A98D27-D8A4-4024-A54D-611CA554235E}"/>
    <cellStyle name="20% - Ênfase1 120 2" xfId="9034" xr:uid="{8D615EA9-430C-4CF6-BBD8-C3A84846ABA8}"/>
    <cellStyle name="20% - Ênfase1 121" xfId="4015" xr:uid="{E49B2040-964B-459E-8A5A-5ECA056147F3}"/>
    <cellStyle name="20% - Ênfase1 121 2" xfId="9048" xr:uid="{1B0F109E-EB2F-4049-810C-FB419B408055}"/>
    <cellStyle name="20% - Ênfase1 122" xfId="2194" xr:uid="{9BD08BE0-B720-49F0-A197-FCF6F8F7C7C2}"/>
    <cellStyle name="20% - Ênfase1 123" xfId="2174" xr:uid="{49CC9F94-B17D-4D49-AB92-5BD27B14F9BA}"/>
    <cellStyle name="20% - Ênfase1 123 2" xfId="13428" xr:uid="{D7096B8A-91F0-4AED-A2FC-A273F552835C}"/>
    <cellStyle name="20% - Ênfase1 124" xfId="310" xr:uid="{440A8E9F-0921-42A1-823E-190C179A5912}"/>
    <cellStyle name="20% - Ênfase1 125" xfId="7435" xr:uid="{C7767C54-CE3A-4C58-988F-05A4FF1FFE1D}"/>
    <cellStyle name="20% - Ênfase1 13" xfId="542" xr:uid="{84EDB6E8-E2C7-4CD6-8BCA-0087B09A36A0}"/>
    <cellStyle name="20% - Ênfase1 13 2" xfId="1491" xr:uid="{D67C544E-32D7-4A0A-993A-C92C2BD98BDC}"/>
    <cellStyle name="20% - Ênfase1 13 2 2" xfId="4769" xr:uid="{D1292782-4662-43DD-8BD6-1667D6026BF8}"/>
    <cellStyle name="20% - Ênfase1 13 2 2 2" xfId="14277" xr:uid="{45E2DF0E-530A-4CC1-AA40-97B3C7D371D0}"/>
    <cellStyle name="20% - Ênfase1 13 2 3" xfId="9376" xr:uid="{620F3866-8142-4B1A-BB58-ADFC4449254C}"/>
    <cellStyle name="20% - Ênfase1 13 3" xfId="6006" xr:uid="{DE9BFBDE-5111-4CA1-BF08-DBDDD53200C0}"/>
    <cellStyle name="20% - Ênfase1 13 3 2" xfId="10613" xr:uid="{6A89CF80-5671-4335-91F6-5E71775E50D9}"/>
    <cellStyle name="20% - Ênfase1 13 4" xfId="2427" xr:uid="{415D480A-DA87-49E7-8F1C-AC4DE797AE9D}"/>
    <cellStyle name="20% - Ênfase1 13 4 2" xfId="13515" xr:uid="{B8FFAFC5-B8AF-4D42-A872-A8EDE429C599}"/>
    <cellStyle name="20% - Ênfase1 13 5" xfId="7518" xr:uid="{A64F56ED-AE2C-4A85-A7F9-8AE81C7424B3}"/>
    <cellStyle name="20% - Ênfase1 14" xfId="557" xr:uid="{3DE37775-AAA4-4135-ADB3-19E5B1649442}"/>
    <cellStyle name="20% - Ênfase1 14 2" xfId="1506" xr:uid="{7998D439-E699-4258-A20F-98DAC4E2C31E}"/>
    <cellStyle name="20% - Ênfase1 14 2 2" xfId="4795" xr:uid="{8DA48AF8-A4E4-46F8-9C35-93BD93F8BDF1}"/>
    <cellStyle name="20% - Ênfase1 14 2 2 2" xfId="14303" xr:uid="{498A215B-9806-44FB-BCDD-86D4DC8D6E80}"/>
    <cellStyle name="20% - Ênfase1 14 2 3" xfId="9402" xr:uid="{D2103A5D-5A3D-4865-91B9-DDED054711DA}"/>
    <cellStyle name="20% - Ênfase1 14 3" xfId="6032" xr:uid="{532A3AB1-B1D1-4321-B8F8-40D5AAD2F1E5}"/>
    <cellStyle name="20% - Ênfase1 14 3 2" xfId="10639" xr:uid="{A080290C-EFA0-445D-A75C-7459E30BFA1A}"/>
    <cellStyle name="20% - Ênfase1 14 4" xfId="2442" xr:uid="{29B81F4D-3AE3-4160-AE43-454AE10F316B}"/>
    <cellStyle name="20% - Ênfase1 14 4 2" xfId="13530" xr:uid="{151A1883-D3F0-448C-9CE0-812AB86086BC}"/>
    <cellStyle name="20% - Ênfase1 14 5" xfId="7533" xr:uid="{2AE9510A-0862-40E3-915E-643510A40A6C}"/>
    <cellStyle name="20% - Ênfase1 15" xfId="572" xr:uid="{96214C48-7058-4A6A-81BC-7875913EEF24}"/>
    <cellStyle name="20% - Ênfase1 15 2" xfId="1521" xr:uid="{95DCD4F6-C3B1-4557-90FA-CFDB4B3DC51F}"/>
    <cellStyle name="20% - Ênfase1 15 2 2" xfId="4810" xr:uid="{75D94BAB-826B-4DA4-A674-A96B5EFF6B51}"/>
    <cellStyle name="20% - Ênfase1 15 2 2 2" xfId="14318" xr:uid="{E0733B1F-EC91-4E20-A046-67AB2E609B2E}"/>
    <cellStyle name="20% - Ênfase1 15 2 3" xfId="9417" xr:uid="{6F3A5BC9-AFA8-4322-83E9-4C9F65BC5830}"/>
    <cellStyle name="20% - Ênfase1 15 3" xfId="6047" xr:uid="{0D8F9E92-B333-4C5E-A8D5-1C8C50BB8B35}"/>
    <cellStyle name="20% - Ênfase1 15 3 2" xfId="10654" xr:uid="{73093D30-B43D-4644-9007-5EFD06370082}"/>
    <cellStyle name="20% - Ênfase1 15 4" xfId="2458" xr:uid="{604BC453-24CD-4594-A6A4-1BB3E07D18C7}"/>
    <cellStyle name="20% - Ênfase1 15 4 2" xfId="13546" xr:uid="{9AD510A4-181F-4BE9-A842-07E7104E1000}"/>
    <cellStyle name="20% - Ênfase1 15 5" xfId="7549" xr:uid="{2EA93FBC-DE60-4CB2-AC2C-7E45A431E259}"/>
    <cellStyle name="20% - Ênfase1 16" xfId="587" xr:uid="{23BA50C8-E40A-4839-BFF0-9D06A1C633C5}"/>
    <cellStyle name="20% - Ênfase1 16 2" xfId="1536" xr:uid="{2D2BF8F0-8FD7-4773-9A18-C81F70001EF6}"/>
    <cellStyle name="20% - Ênfase1 16 2 2" xfId="4825" xr:uid="{8FE436BA-9518-4BC7-9AEF-89A121BBE4E6}"/>
    <cellStyle name="20% - Ênfase1 16 2 2 2" xfId="14333" xr:uid="{DE816CFB-6D19-48FC-B579-14BB316E4011}"/>
    <cellStyle name="20% - Ênfase1 16 2 3" xfId="9432" xr:uid="{9988F616-3487-4824-BB44-F2F612BE6357}"/>
    <cellStyle name="20% - Ênfase1 16 3" xfId="6062" xr:uid="{2C8C8D06-0D31-4B8D-A1D0-2C282D0D06E0}"/>
    <cellStyle name="20% - Ênfase1 16 3 2" xfId="10669" xr:uid="{DF556326-95B4-4D9B-8107-9AC8BC7271D5}"/>
    <cellStyle name="20% - Ênfase1 16 4" xfId="2476" xr:uid="{DB87867A-73E7-4CA8-BC07-B8B732C821E9}"/>
    <cellStyle name="20% - Ênfase1 16 4 2" xfId="13564" xr:uid="{4D6022BE-6CBD-48C4-9A09-15F31F4A2EDE}"/>
    <cellStyle name="20% - Ênfase1 16 5" xfId="7567" xr:uid="{BBDD0792-3526-4D23-9229-6ADFDF6AF070}"/>
    <cellStyle name="20% - Ênfase1 17" xfId="602" xr:uid="{71889B55-7FA6-44D7-BE3D-E259E536A0E5}"/>
    <cellStyle name="20% - Ênfase1 17 2" xfId="1551" xr:uid="{79597038-7203-49B0-A8D2-D082D5B6C402}"/>
    <cellStyle name="20% - Ênfase1 17 2 2" xfId="4840" xr:uid="{7D110AA5-186E-493A-A0E1-C3F766C5FCFD}"/>
    <cellStyle name="20% - Ênfase1 17 2 2 2" xfId="14348" xr:uid="{66F0998B-60AC-4966-B4FA-7F5E628E3748}"/>
    <cellStyle name="20% - Ênfase1 17 2 3" xfId="9447" xr:uid="{2E0BB508-FE6B-4D4C-905B-C65180C2AE46}"/>
    <cellStyle name="20% - Ênfase1 17 3" xfId="6077" xr:uid="{0B2DC520-6823-4E1A-9FCB-462A530AAC79}"/>
    <cellStyle name="20% - Ênfase1 17 3 2" xfId="10684" xr:uid="{51B59A6A-3184-401F-9D9C-8F6EC6AA7CF8}"/>
    <cellStyle name="20% - Ênfase1 17 4" xfId="2495" xr:uid="{80451643-6E78-4485-A5C7-AAEE505AFB81}"/>
    <cellStyle name="20% - Ênfase1 17 4 2" xfId="13582" xr:uid="{43381094-1C87-4321-9A02-3C727DCD7D5B}"/>
    <cellStyle name="20% - Ênfase1 17 5" xfId="7586" xr:uid="{1562F6D6-10D7-4267-86C1-5455C5F92AC4}"/>
    <cellStyle name="20% - Ênfase1 18" xfId="617" xr:uid="{0DFB95A0-1CA4-4001-924D-17A9DAC0C1D7}"/>
    <cellStyle name="20% - Ênfase1 18 2" xfId="1566" xr:uid="{F8809593-A6A3-46CA-A452-88B70CB35CD0}"/>
    <cellStyle name="20% - Ênfase1 18 2 2" xfId="4855" xr:uid="{0D666557-ACF7-428F-B78E-2318BE9DB36C}"/>
    <cellStyle name="20% - Ênfase1 18 2 2 2" xfId="14363" xr:uid="{2A7FF473-85E5-4AA4-8F16-460BF733F02A}"/>
    <cellStyle name="20% - Ênfase1 18 2 3" xfId="9462" xr:uid="{43134D19-BCE8-4B8E-9DAF-CB94EDBBF786}"/>
    <cellStyle name="20% - Ênfase1 18 3" xfId="6092" xr:uid="{71CE4229-D7DF-4EA9-A880-32DF08B6276B}"/>
    <cellStyle name="20% - Ênfase1 18 3 2" xfId="10699" xr:uid="{A167F592-5092-4047-9D9E-388933F522B7}"/>
    <cellStyle name="20% - Ênfase1 18 4" xfId="2510" xr:uid="{31732155-B3C5-410F-839A-6212E1F62ABD}"/>
    <cellStyle name="20% - Ênfase1 18 4 2" xfId="13597" xr:uid="{AEDAE341-3256-465C-8657-50335C30B979}"/>
    <cellStyle name="20% - Ênfase1 18 5" xfId="7601" xr:uid="{38949AEB-A03C-4706-93C4-EA3D1893653D}"/>
    <cellStyle name="20% - Ênfase1 19" xfId="632" xr:uid="{833BE589-37D5-4C06-82A7-2607898D564C}"/>
    <cellStyle name="20% - Ênfase1 19 2" xfId="1581" xr:uid="{AB7F9173-D138-408C-8538-E582E35EFA7C}"/>
    <cellStyle name="20% - Ênfase1 19 2 2" xfId="4869" xr:uid="{D9D72A6F-BA5E-4172-B22E-670541EE11E6}"/>
    <cellStyle name="20% - Ênfase1 19 2 2 2" xfId="14377" xr:uid="{982A3326-147B-4AA0-AE34-DE1454004323}"/>
    <cellStyle name="20% - Ênfase1 19 2 3" xfId="9476" xr:uid="{C943A70C-787B-44C1-A7D5-1788BE9B0738}"/>
    <cellStyle name="20% - Ênfase1 19 3" xfId="6106" xr:uid="{1F5BAC65-A1BA-475E-B6E1-351013560834}"/>
    <cellStyle name="20% - Ênfase1 19 3 2" xfId="10713" xr:uid="{8A50D953-B1A6-4704-B4F9-75AD00734183}"/>
    <cellStyle name="20% - Ênfase1 19 4" xfId="2525" xr:uid="{1C0C8A25-D425-4A45-89FA-6215BA4D399B}"/>
    <cellStyle name="20% - Ênfase1 19 4 2" xfId="13612" xr:uid="{AD602E5D-0229-4501-98F7-16752928D760}"/>
    <cellStyle name="20% - Ênfase1 19 5" xfId="7616" xr:uid="{F953E3F3-B750-4410-BB44-4F537BF1FB3E}"/>
    <cellStyle name="20% - Ênfase1 2" xfId="1" xr:uid="{00000000-0005-0000-0000-000000000000}"/>
    <cellStyle name="20% - Ênfase1 2 2" xfId="1342" xr:uid="{F96E1565-E60E-49EF-8173-D946AE1A653E}"/>
    <cellStyle name="20% - Ênfase1 2 2 2" xfId="4560" xr:uid="{B7ECED9E-2864-4BC4-956B-7CCD48EE6F90}"/>
    <cellStyle name="20% - Ênfase1 2 2 2 2" xfId="14184" xr:uid="{C51409F5-F1DE-4AF2-9153-56A0E6D34B0E}"/>
    <cellStyle name="20% - Ênfase1 2 2 3" xfId="9270" xr:uid="{FCA060A9-A62D-4481-BEC8-5EA788DB14CA}"/>
    <cellStyle name="20% - Ênfase1 2 3" xfId="5892" xr:uid="{86C9CE1E-8842-4D95-BF7F-E12813B834CA}"/>
    <cellStyle name="20% - Ênfase1 2 3 2" xfId="10499" xr:uid="{477E420F-1346-4AFB-A8B1-B5D17D75D21C}"/>
    <cellStyle name="20% - Ênfase1 2 4" xfId="7168" xr:uid="{3D4E9679-6120-488C-99FE-9AB23447204A}"/>
    <cellStyle name="20% - Ênfase1 2 5" xfId="2195" xr:uid="{46EB86E2-3540-4B60-B5F0-4A00926AC0F9}"/>
    <cellStyle name="20% - Ênfase1 2 5 2" xfId="13446" xr:uid="{56DF40F7-7A7C-4A51-B2AC-15B3E586E05A}"/>
    <cellStyle name="20% - Ênfase1 2 6" xfId="393" xr:uid="{633FF526-4FD4-4F4B-BD03-A333B2F753F1}"/>
    <cellStyle name="20% - Ênfase1 2 7" xfId="7454" xr:uid="{D12438BE-CEF5-44ED-A25E-4D85F4630B07}"/>
    <cellStyle name="20% - Ênfase1 20" xfId="647" xr:uid="{296E811B-A6EB-41D6-9597-87E39D215BDC}"/>
    <cellStyle name="20% - Ênfase1 20 2" xfId="1596" xr:uid="{8E6F37DA-4814-476B-AAAD-9C6FF110A869}"/>
    <cellStyle name="20% - Ênfase1 20 2 2" xfId="4884" xr:uid="{5A10E3FB-C37E-4725-98F3-B88E7C076ED5}"/>
    <cellStyle name="20% - Ênfase1 20 2 2 2" xfId="14392" xr:uid="{646F5DCF-CFB2-4146-85DA-64E7CDE7C9A6}"/>
    <cellStyle name="20% - Ênfase1 20 2 3" xfId="9491" xr:uid="{D09AE79A-81A7-48A4-9D38-75F82E94A76D}"/>
    <cellStyle name="20% - Ênfase1 20 3" xfId="6121" xr:uid="{60F1B15B-07FA-49B3-913F-F00835E6B8F8}"/>
    <cellStyle name="20% - Ênfase1 20 3 2" xfId="10728" xr:uid="{1494E425-F61B-452D-BF29-1B107C5552F1}"/>
    <cellStyle name="20% - Ênfase1 20 4" xfId="2540" xr:uid="{A1BB64FE-FACA-4F51-8E87-93648CD054C4}"/>
    <cellStyle name="20% - Ênfase1 20 4 2" xfId="13627" xr:uid="{BF3A43E1-230A-4A94-AF40-2BE2363A804A}"/>
    <cellStyle name="20% - Ênfase1 20 5" xfId="7631" xr:uid="{D8E96C20-943A-4F39-9A5B-FE72F8A88919}"/>
    <cellStyle name="20% - Ênfase1 21" xfId="662" xr:uid="{115D6160-15B8-4219-9554-DFCB5D686DAC}"/>
    <cellStyle name="20% - Ênfase1 21 2" xfId="1611" xr:uid="{AF505AE6-1260-4C8F-AD52-107742AF798A}"/>
    <cellStyle name="20% - Ênfase1 21 2 2" xfId="4898" xr:uid="{F3E51C9E-900A-499D-8D89-B1B273360719}"/>
    <cellStyle name="20% - Ênfase1 21 2 2 2" xfId="14406" xr:uid="{97D8C87C-BBD5-4340-991E-E005AAAD6A06}"/>
    <cellStyle name="20% - Ênfase1 21 2 3" xfId="9505" xr:uid="{71E95C26-F347-470E-A199-6C9A840464F3}"/>
    <cellStyle name="20% - Ênfase1 21 3" xfId="6135" xr:uid="{266B5DB3-0989-450E-937E-793F10917BBF}"/>
    <cellStyle name="20% - Ênfase1 21 3 2" xfId="10742" xr:uid="{3156F495-9BEB-4368-922F-5D0A6B215F05}"/>
    <cellStyle name="20% - Ênfase1 21 4" xfId="2555" xr:uid="{6FB4A3E1-930C-4957-AAF5-EB638BD46C29}"/>
    <cellStyle name="20% - Ênfase1 21 4 2" xfId="13642" xr:uid="{B2868E27-777D-4268-809B-A95C53A04AC5}"/>
    <cellStyle name="20% - Ênfase1 21 5" xfId="7646" xr:uid="{53B40C7E-9994-43BB-A0AD-E4AEF7518F20}"/>
    <cellStyle name="20% - Ênfase1 22" xfId="676" xr:uid="{E6DAD8A5-6420-4095-B8AF-616C5D0980AE}"/>
    <cellStyle name="20% - Ênfase1 22 2" xfId="1625" xr:uid="{61F61F2F-0BFD-4E27-9764-B9A4573B697F}"/>
    <cellStyle name="20% - Ênfase1 22 2 2" xfId="4912" xr:uid="{F9A4915A-7E3A-434C-8198-596DC2B91C92}"/>
    <cellStyle name="20% - Ênfase1 22 2 2 2" xfId="14420" xr:uid="{D9AFE389-2E09-4C6C-8798-8452E5D34A4D}"/>
    <cellStyle name="20% - Ênfase1 22 2 3" xfId="9519" xr:uid="{DC979F51-76D0-47BE-BFE9-697443495A76}"/>
    <cellStyle name="20% - Ênfase1 22 3" xfId="6149" xr:uid="{3D8FA2CD-6F6C-4E3B-AE1C-830A2835C38F}"/>
    <cellStyle name="20% - Ênfase1 22 3 2" xfId="10756" xr:uid="{27C26CEC-B97F-40B3-84B2-DF480F6A8A25}"/>
    <cellStyle name="20% - Ênfase1 22 4" xfId="2570" xr:uid="{9FCB5E5C-89F5-4EA4-B478-13B425399041}"/>
    <cellStyle name="20% - Ênfase1 22 4 2" xfId="13657" xr:uid="{121A5154-C330-4F22-B781-48A5D485EBFE}"/>
    <cellStyle name="20% - Ênfase1 22 5" xfId="7661" xr:uid="{2EE45FD4-9DD2-4E6B-9900-BDF4FEDF7A26}"/>
    <cellStyle name="20% - Ênfase1 23" xfId="690" xr:uid="{36677B2F-0F81-41EB-9ACF-6F763B43098E}"/>
    <cellStyle name="20% - Ênfase1 23 2" xfId="1639" xr:uid="{B2E6620B-1BA6-4D11-A1E1-650F4C93D65C}"/>
    <cellStyle name="20% - Ênfase1 23 2 2" xfId="4926" xr:uid="{8A5675C5-8379-44B2-B950-0E56F2494D45}"/>
    <cellStyle name="20% - Ênfase1 23 2 2 2" xfId="14434" xr:uid="{2A56669D-A26D-4498-8018-F14FC4062992}"/>
    <cellStyle name="20% - Ênfase1 23 2 3" xfId="9533" xr:uid="{FBA594FD-1A8C-4D65-AD5E-482E877763E2}"/>
    <cellStyle name="20% - Ênfase1 23 3" xfId="6163" xr:uid="{57A0246F-6717-4F3C-9CF8-A38BCA085F3B}"/>
    <cellStyle name="20% - Ênfase1 23 3 2" xfId="10770" xr:uid="{A0F624DD-6907-4F9A-9F84-8F7DF71D3051}"/>
    <cellStyle name="20% - Ênfase1 23 4" xfId="2584" xr:uid="{FAFAAAB3-CF35-45FA-B530-9C7BB6560DB5}"/>
    <cellStyle name="20% - Ênfase1 23 4 2" xfId="13671" xr:uid="{D8F90ADC-2502-4E3D-815C-A2F9D2C8AFE6}"/>
    <cellStyle name="20% - Ênfase1 23 5" xfId="7675" xr:uid="{9C1A602B-4D50-4334-AFAC-FEA8D5A79B2D}"/>
    <cellStyle name="20% - Ênfase1 24" xfId="704" xr:uid="{1486AD5F-4B1B-4140-A85B-8F0F7437C858}"/>
    <cellStyle name="20% - Ênfase1 24 2" xfId="1653" xr:uid="{D06BAD19-CDE1-4A25-8703-8F6D061EA9EB}"/>
    <cellStyle name="20% - Ênfase1 24 2 2" xfId="4940" xr:uid="{485FD998-FE0C-4DAF-A7A1-AEACCBA92927}"/>
    <cellStyle name="20% - Ênfase1 24 2 2 2" xfId="14448" xr:uid="{261AA05F-9337-4256-A0C3-8DE1CC5FA99A}"/>
    <cellStyle name="20% - Ênfase1 24 2 3" xfId="9547" xr:uid="{6FFD77B3-3CDF-4AD5-9BBD-8B8482B2BC41}"/>
    <cellStyle name="20% - Ênfase1 24 3" xfId="6177" xr:uid="{39174F11-F4E2-4531-B78F-F39B4AA7C96D}"/>
    <cellStyle name="20% - Ênfase1 24 3 2" xfId="10784" xr:uid="{CFAB6D0B-9984-4843-88DE-A95918298612}"/>
    <cellStyle name="20% - Ênfase1 24 4" xfId="2598" xr:uid="{4C02E5F3-7714-4582-9CF3-BA292D1E5B81}"/>
    <cellStyle name="20% - Ênfase1 24 4 2" xfId="13685" xr:uid="{117132D5-83FD-4C2A-89A8-183AC3E406CE}"/>
    <cellStyle name="20% - Ênfase1 24 5" xfId="7689" xr:uid="{CBC67173-B8CC-4FD5-80AF-92FD3B9EC722}"/>
    <cellStyle name="20% - Ênfase1 25" xfId="719" xr:uid="{3BB595B8-ADE1-4404-BD8B-452BCC3EFA82}"/>
    <cellStyle name="20% - Ênfase1 25 2" xfId="1668" xr:uid="{FB9D9971-130A-4795-9BA7-90AD78D74673}"/>
    <cellStyle name="20% - Ênfase1 25 2 2" xfId="4954" xr:uid="{4DE9BAAC-8DDE-4CCF-81AB-17CB39AC0E52}"/>
    <cellStyle name="20% - Ênfase1 25 2 2 2" xfId="14462" xr:uid="{C9D53370-760F-4D36-AF76-1E6AB339A25C}"/>
    <cellStyle name="20% - Ênfase1 25 2 3" xfId="9561" xr:uid="{EBC12DF3-2FAD-460F-90AE-1D33DDB8B9A2}"/>
    <cellStyle name="20% - Ênfase1 25 3" xfId="6191" xr:uid="{E1642F55-83AA-4D92-A392-A50E58883D36}"/>
    <cellStyle name="20% - Ênfase1 25 3 2" xfId="10798" xr:uid="{0721D983-F376-4418-B819-A559BE9AC781}"/>
    <cellStyle name="20% - Ênfase1 25 4" xfId="2612" xr:uid="{00E7D47B-2AE5-4070-B9D4-01DB38736AC2}"/>
    <cellStyle name="20% - Ênfase1 25 4 2" xfId="13699" xr:uid="{17B0208B-AD8E-4C27-B80A-F1BFBB3B8D73}"/>
    <cellStyle name="20% - Ênfase1 25 5" xfId="7703" xr:uid="{86FC8516-5D65-47A6-98FA-6268464F3DD2}"/>
    <cellStyle name="20% - Ênfase1 26" xfId="737" xr:uid="{2D49E1F6-EFE9-4C33-AA40-92F28F7096B5}"/>
    <cellStyle name="20% - Ênfase1 26 2" xfId="1686" xr:uid="{18B2F9E2-E433-4939-8376-056D00E2458D}"/>
    <cellStyle name="20% - Ênfase1 26 2 2" xfId="4968" xr:uid="{EE34D8F1-B918-46E0-A08D-72BDD117240B}"/>
    <cellStyle name="20% - Ênfase1 26 2 2 2" xfId="14476" xr:uid="{58350A97-C348-483E-A96A-E0F31FC9D0D1}"/>
    <cellStyle name="20% - Ênfase1 26 2 3" xfId="9575" xr:uid="{AF31F3C8-9117-4BE5-849D-76F1244D7240}"/>
    <cellStyle name="20% - Ênfase1 26 3" xfId="6205" xr:uid="{B8A3279A-D307-4567-A90D-14819B7E1A6A}"/>
    <cellStyle name="20% - Ênfase1 26 3 2" xfId="10812" xr:uid="{FEE27A12-5395-4F9E-B81C-0990E6112A54}"/>
    <cellStyle name="20% - Ênfase1 26 4" xfId="2626" xr:uid="{282AE493-79E1-48E0-97C6-A103423EE0CF}"/>
    <cellStyle name="20% - Ênfase1 26 4 2" xfId="13713" xr:uid="{87A93420-F795-4225-A943-17A374755E92}"/>
    <cellStyle name="20% - Ênfase1 26 5" xfId="7717" xr:uid="{0D4A7A01-6FCD-4A3A-B4FD-9561DED056E3}"/>
    <cellStyle name="20% - Ênfase1 27" xfId="738" xr:uid="{75658900-94EF-42FC-8A3E-1969E1DB658D}"/>
    <cellStyle name="20% - Ênfase1 27 2" xfId="1687" xr:uid="{8BA3615B-05B0-48B5-98B3-77CE4153A6F0}"/>
    <cellStyle name="20% - Ênfase1 27 2 2" xfId="4982" xr:uid="{B971B3BF-3AD8-4D7E-B5C9-101D2829099C}"/>
    <cellStyle name="20% - Ênfase1 27 2 2 2" xfId="14490" xr:uid="{0C69FA84-0606-4EB4-9992-694264B6719C}"/>
    <cellStyle name="20% - Ênfase1 27 2 3" xfId="9589" xr:uid="{DBD00090-E7AD-4BCB-895D-3A3D832AE45F}"/>
    <cellStyle name="20% - Ênfase1 27 3" xfId="6219" xr:uid="{D4E43E8E-EC3B-436C-9E9C-48B1449FD82F}"/>
    <cellStyle name="20% - Ênfase1 27 3 2" xfId="10826" xr:uid="{C348A265-B9C5-4100-9E7D-84686AED0BED}"/>
    <cellStyle name="20% - Ênfase1 27 4" xfId="2640" xr:uid="{F460F629-5300-4041-B234-BB38A56F44EA}"/>
    <cellStyle name="20% - Ênfase1 27 4 2" xfId="13727" xr:uid="{9503B1DB-9D0D-4FB2-9D84-BD9C8DB63FD9}"/>
    <cellStyle name="20% - Ênfase1 27 5" xfId="7731" xr:uid="{477C5370-9091-4224-9DDF-132AA78DFC42}"/>
    <cellStyle name="20% - Ênfase1 28" xfId="739" xr:uid="{14F7B739-5CEC-4D0F-A378-9EE44A9873A6}"/>
    <cellStyle name="20% - Ênfase1 28 2" xfId="1688" xr:uid="{0AB39185-A16A-4C28-8AD1-4FEB446F25CD}"/>
    <cellStyle name="20% - Ênfase1 28 2 2" xfId="4996" xr:uid="{55C9B1D8-CF6E-4901-8750-271BD6468E50}"/>
    <cellStyle name="20% - Ênfase1 28 2 2 2" xfId="14504" xr:uid="{25A4CEB1-37F1-4312-BEA6-31C4BB140EEC}"/>
    <cellStyle name="20% - Ênfase1 28 2 3" xfId="9603" xr:uid="{177369B8-32F7-4647-B661-71DDE4B66DA3}"/>
    <cellStyle name="20% - Ênfase1 28 3" xfId="6233" xr:uid="{C1FFDA2D-DFC1-45A7-B513-D83D2775A912}"/>
    <cellStyle name="20% - Ênfase1 28 3 2" xfId="10840" xr:uid="{B93715AE-B571-4964-9E06-D82C3CA1A429}"/>
    <cellStyle name="20% - Ênfase1 28 4" xfId="2654" xr:uid="{C1F4BF08-FE9C-454D-B8F4-780CD7368786}"/>
    <cellStyle name="20% - Ênfase1 28 4 2" xfId="13741" xr:uid="{625A2E6A-1DC2-4162-BC48-864168FF9762}"/>
    <cellStyle name="20% - Ênfase1 28 5" xfId="7745" xr:uid="{C1F0CA8F-1F9F-4CA0-AD94-A1FCA7F15E67}"/>
    <cellStyle name="20% - Ênfase1 29" xfId="740" xr:uid="{235E078E-0275-496E-BEE9-40D13E4A0F8D}"/>
    <cellStyle name="20% - Ênfase1 29 2" xfId="1689" xr:uid="{2FA0C75F-34D8-4245-B5BD-92AAC67A6F5C}"/>
    <cellStyle name="20% - Ênfase1 29 2 2" xfId="5010" xr:uid="{0F9A5326-08A3-455A-9A31-B8D93806C25E}"/>
    <cellStyle name="20% - Ênfase1 29 2 2 2" xfId="14518" xr:uid="{B77C75D2-2613-44BE-A02B-17F6F93364BF}"/>
    <cellStyle name="20% - Ênfase1 29 2 3" xfId="9617" xr:uid="{0C90F712-F223-4889-9ED5-52E88766BDA8}"/>
    <cellStyle name="20% - Ênfase1 29 3" xfId="6247" xr:uid="{52742763-5F89-428D-BCDF-D34ADFA702A5}"/>
    <cellStyle name="20% - Ênfase1 29 3 2" xfId="10854" xr:uid="{7838EA4D-3D3F-4CFE-BB8C-6672145E6377}"/>
    <cellStyle name="20% - Ênfase1 29 4" xfId="2668" xr:uid="{1649E826-3F20-47F0-A4E1-1B40EF4BBCB9}"/>
    <cellStyle name="20% - Ênfase1 29 4 2" xfId="13755" xr:uid="{659B0CC2-A6B4-47C4-BD9F-F2DDC69556D0}"/>
    <cellStyle name="20% - Ênfase1 29 5" xfId="7759" xr:uid="{F4AF1918-A01E-4C2A-B90A-FA104DE0CE38}"/>
    <cellStyle name="20% - Ênfase1 3" xfId="217" xr:uid="{DBA2EBAA-333B-4B3F-813C-64C5AF13C35E}"/>
    <cellStyle name="20% - Ênfase1 3 2" xfId="1357" xr:uid="{A65C7D17-9FF8-40B5-8DE6-19A9883F5974}"/>
    <cellStyle name="20% - Ênfase1 3 2 2" xfId="4623" xr:uid="{3775EB0E-F6A2-4E17-8690-AC237E7C325B}"/>
    <cellStyle name="20% - Ênfase1 3 2 3" xfId="4270" xr:uid="{90D0FEBA-9105-4A70-85AD-D82B00E23245}"/>
    <cellStyle name="20% - Ênfase1 3 2 4" xfId="13248" xr:uid="{BFAB4132-12B6-4B85-903B-395DFDC117BE}"/>
    <cellStyle name="20% - Ênfase1 3 3" xfId="4578" xr:uid="{D5AF8A46-C147-41BC-8D8D-A1F73A4B19C7}"/>
    <cellStyle name="20% - Ênfase1 3 4" xfId="4143" xr:uid="{B6F49BA6-063C-48AD-8635-6F2E265E7332}"/>
    <cellStyle name="20% - Ênfase1 3 4 2" xfId="9157" xr:uid="{EBB9C173-BEC2-4155-A612-2146BF160057}"/>
    <cellStyle name="20% - Ênfase1 3 5" xfId="2284" xr:uid="{696EE969-A405-4969-9A6E-AF0D283EA81D}"/>
    <cellStyle name="20% - Ênfase1 3 6" xfId="408" xr:uid="{0C1B479B-375B-4B76-9F14-AB110F7DD47F}"/>
    <cellStyle name="20% - Ênfase1 30" xfId="741" xr:uid="{FCF5FCEC-3DB2-4781-B9A5-FD8A25F2D66B}"/>
    <cellStyle name="20% - Ênfase1 30 2" xfId="1690" xr:uid="{EE83219E-B85C-48C1-BFEC-16F743B25021}"/>
    <cellStyle name="20% - Ênfase1 30 2 2" xfId="5024" xr:uid="{E861E630-9F6B-4D00-98F7-FC60FF45A7F5}"/>
    <cellStyle name="20% - Ênfase1 30 2 2 2" xfId="14532" xr:uid="{2B58CA1E-692F-40ED-8BB5-6135A6F9630A}"/>
    <cellStyle name="20% - Ênfase1 30 2 3" xfId="9631" xr:uid="{F5674247-308F-4D38-8C1F-919779ADE212}"/>
    <cellStyle name="20% - Ênfase1 30 3" xfId="6261" xr:uid="{D1BC2E23-0A08-4DFA-BECD-4F72991DF64D}"/>
    <cellStyle name="20% - Ênfase1 30 3 2" xfId="10868" xr:uid="{A8773A49-376A-4F2F-975E-B80C9D60DEC4}"/>
    <cellStyle name="20% - Ênfase1 30 4" xfId="2682" xr:uid="{ECD41F48-45D3-41C4-A8BF-651B5CED64E9}"/>
    <cellStyle name="20% - Ênfase1 30 4 2" xfId="13769" xr:uid="{B6FE68FF-43D9-4A5A-8AC0-6D8E012324AA}"/>
    <cellStyle name="20% - Ênfase1 30 5" xfId="7773" xr:uid="{827957D4-75B1-4A11-BBB3-C3DE78E5707C}"/>
    <cellStyle name="20% - Ênfase1 31" xfId="1041" xr:uid="{142987E8-8FEB-4A45-86F6-0C625FC6C205}"/>
    <cellStyle name="20% - Ênfase1 31 2" xfId="1822" xr:uid="{6A2A9D09-864A-45CC-A194-CF1E410F8C1B}"/>
    <cellStyle name="20% - Ênfase1 31 2 2" xfId="5038" xr:uid="{F8E6D81A-6030-4501-A4FC-4ED0E73E0C7F}"/>
    <cellStyle name="20% - Ênfase1 31 2 2 2" xfId="14546" xr:uid="{874655FA-BABF-4BFE-BF97-C43AE4C46698}"/>
    <cellStyle name="20% - Ênfase1 31 2 3" xfId="9645" xr:uid="{A1BA210B-EDFA-438C-AC65-12D30CABCD95}"/>
    <cellStyle name="20% - Ênfase1 31 3" xfId="6275" xr:uid="{F49F5FFA-330A-47F0-A90C-CD8A5F8BD8B0}"/>
    <cellStyle name="20% - Ênfase1 31 3 2" xfId="10882" xr:uid="{0DD959F2-47F5-4BBF-9226-6B4B595BBF61}"/>
    <cellStyle name="20% - Ênfase1 31 4" xfId="2696" xr:uid="{37584C58-4B69-4854-ACE8-8C998C59804E}"/>
    <cellStyle name="20% - Ênfase1 31 4 2" xfId="13783" xr:uid="{45741556-965A-4C0E-84A8-49E3429189CD}"/>
    <cellStyle name="20% - Ênfase1 31 5" xfId="7787" xr:uid="{E4C128DB-8902-497E-AC49-7DD853B36E91}"/>
    <cellStyle name="20% - Ênfase1 32" xfId="1055" xr:uid="{378C9D41-B27D-483D-A4F3-EE468F7B26FD}"/>
    <cellStyle name="20% - Ênfase1 32 2" xfId="1836" xr:uid="{72B44960-F33B-43C9-B817-1D53ED6DA09E}"/>
    <cellStyle name="20% - Ênfase1 32 2 2" xfId="5052" xr:uid="{DFDC89B2-D0F8-4E3A-82B4-4F0B51CDEAAB}"/>
    <cellStyle name="20% - Ênfase1 32 2 2 2" xfId="14560" xr:uid="{EC9AC2E8-53CA-4ADA-BC1D-815C1E7D6A0E}"/>
    <cellStyle name="20% - Ênfase1 32 2 3" xfId="9659" xr:uid="{8B911C61-D56C-408C-BFCF-B5A8F2B2DA97}"/>
    <cellStyle name="20% - Ênfase1 32 3" xfId="6289" xr:uid="{D2F72F9C-7BE1-422A-86E9-48F002D98CAD}"/>
    <cellStyle name="20% - Ênfase1 32 3 2" xfId="10896" xr:uid="{145E2B62-A100-4DBC-9494-EAD31BC1AA4D}"/>
    <cellStyle name="20% - Ênfase1 32 4" xfId="2710" xr:uid="{95A3AB83-0043-431D-97E1-F6A064538AFC}"/>
    <cellStyle name="20% - Ênfase1 32 4 2" xfId="13797" xr:uid="{421516A2-663C-4B39-B2C2-F2EB1497EB62}"/>
    <cellStyle name="20% - Ênfase1 32 5" xfId="7801" xr:uid="{3466C0C7-B8A2-4F6C-83A2-9C2A8AAFEF33}"/>
    <cellStyle name="20% - Ênfase1 33" xfId="1070" xr:uid="{B8F9CB0B-AF95-4312-982C-0E9BBBFDFB32}"/>
    <cellStyle name="20% - Ênfase1 33 2" xfId="1851" xr:uid="{D2C06990-7AEB-478A-975C-F4BC1B37FE90}"/>
    <cellStyle name="20% - Ênfase1 33 2 2" xfId="5066" xr:uid="{670539CB-6FAE-40FB-8BD7-D3CB342C9C9D}"/>
    <cellStyle name="20% - Ênfase1 33 2 2 2" xfId="14574" xr:uid="{9BDCFDB2-3A1E-4B83-9D5D-3DBF06467C36}"/>
    <cellStyle name="20% - Ênfase1 33 2 3" xfId="9673" xr:uid="{AB849C13-ABEA-42FA-A9D8-6DE66CDC6758}"/>
    <cellStyle name="20% - Ênfase1 33 3" xfId="6303" xr:uid="{1CCEC6FB-DF68-4C6A-BFB0-A20BFA1BAEB4}"/>
    <cellStyle name="20% - Ênfase1 33 3 2" xfId="10910" xr:uid="{4C4CD6D7-2387-457B-B5DA-72A02C70C247}"/>
    <cellStyle name="20% - Ênfase1 33 4" xfId="2724" xr:uid="{8DFC20D3-530C-4181-BA0B-7DCCB3082106}"/>
    <cellStyle name="20% - Ênfase1 33 4 2" xfId="13811" xr:uid="{2B7394D1-B16F-4DF3-87BF-D44AAFB136DA}"/>
    <cellStyle name="20% - Ênfase1 33 5" xfId="7815" xr:uid="{1370B456-7EE0-4A97-A2F6-A8EEFB059C16}"/>
    <cellStyle name="20% - Ênfase1 34" xfId="1085" xr:uid="{AA96D3FD-FB2E-4D95-939A-0C283D3208F4}"/>
    <cellStyle name="20% - Ênfase1 34 2" xfId="1866" xr:uid="{B108D7F1-0DEB-44A4-B3D2-AC6714C4C4C3}"/>
    <cellStyle name="20% - Ênfase1 34 2 2" xfId="5080" xr:uid="{3C76C3E7-0B27-46B1-843F-1BED5E2048B9}"/>
    <cellStyle name="20% - Ênfase1 34 2 2 2" xfId="14588" xr:uid="{CBFB5DE6-BD0E-489E-9A5A-D1FC33983F89}"/>
    <cellStyle name="20% - Ênfase1 34 2 3" xfId="9687" xr:uid="{08DE607E-AF17-4910-A245-26A7B080838C}"/>
    <cellStyle name="20% - Ênfase1 34 3" xfId="6317" xr:uid="{053FC6AC-5678-409A-823D-C677BA4EBA26}"/>
    <cellStyle name="20% - Ênfase1 34 3 2" xfId="10924" xr:uid="{5CE26068-D1DF-4296-8753-DC8D533636AC}"/>
    <cellStyle name="20% - Ênfase1 34 4" xfId="2738" xr:uid="{72ADAC8B-FF17-4020-B619-031F64690700}"/>
    <cellStyle name="20% - Ênfase1 34 4 2" xfId="13825" xr:uid="{99ECAD56-923F-4234-BF0A-80781A37409A}"/>
    <cellStyle name="20% - Ênfase1 34 5" xfId="7829" xr:uid="{0410F71F-77AA-4684-89FA-C4356255DE6D}"/>
    <cellStyle name="20% - Ênfase1 35" xfId="1099" xr:uid="{623440C3-79AF-4557-AF4C-2A999F6A8467}"/>
    <cellStyle name="20% - Ênfase1 35 2" xfId="1880" xr:uid="{AFE75B98-C839-4A96-BAB7-C94FF776367B}"/>
    <cellStyle name="20% - Ênfase1 35 2 2" xfId="5094" xr:uid="{97F356CD-9CA7-4617-AB98-099255971F4A}"/>
    <cellStyle name="20% - Ênfase1 35 2 2 2" xfId="14602" xr:uid="{F1E96C3C-2EF0-4C78-BD35-7F08EF55A9E1}"/>
    <cellStyle name="20% - Ênfase1 35 2 3" xfId="9701" xr:uid="{C37F23DF-D913-43FA-93B3-78F8E0C9100A}"/>
    <cellStyle name="20% - Ênfase1 35 3" xfId="6331" xr:uid="{6070FAE8-C271-43D5-AE92-B0D678ED99FA}"/>
    <cellStyle name="20% - Ênfase1 35 3 2" xfId="10938" xr:uid="{12BF09DC-D7C0-4FDA-A7ED-46AB8EE19D34}"/>
    <cellStyle name="20% - Ênfase1 35 4" xfId="2752" xr:uid="{284312BA-EE32-4048-9EE4-26E15DC7E263}"/>
    <cellStyle name="20% - Ênfase1 35 4 2" xfId="13839" xr:uid="{F667752A-F262-4EE1-B87A-F2A8236F557A}"/>
    <cellStyle name="20% - Ênfase1 35 5" xfId="7843" xr:uid="{80E7BDAC-221E-4D5A-92FE-9FC26BC517A0}"/>
    <cellStyle name="20% - Ênfase1 36" xfId="1114" xr:uid="{D0EF1CA0-B527-4BEA-AE1C-A2F9360401CD}"/>
    <cellStyle name="20% - Ênfase1 36 2" xfId="1895" xr:uid="{8BB703AD-3140-4CFE-8E9C-C554E22D607A}"/>
    <cellStyle name="20% - Ênfase1 36 2 2" xfId="5108" xr:uid="{14692D17-D90A-4A92-A871-364A59AD2ABD}"/>
    <cellStyle name="20% - Ênfase1 36 2 2 2" xfId="14615" xr:uid="{80F46EC6-D105-4F16-983F-F3F415832B8A}"/>
    <cellStyle name="20% - Ênfase1 36 2 3" xfId="9715" xr:uid="{405FFC74-F938-4452-A0BD-D738142EF175}"/>
    <cellStyle name="20% - Ênfase1 36 3" xfId="6345" xr:uid="{E7120D77-FA59-4A51-836F-831179720FC0}"/>
    <cellStyle name="20% - Ênfase1 36 3 2" xfId="10952" xr:uid="{9115C4C0-4DC9-4E49-8D46-E32FDDE1DDF4}"/>
    <cellStyle name="20% - Ênfase1 36 4" xfId="2771" xr:uid="{435B1F4C-5447-434A-A044-07B287E54A21}"/>
    <cellStyle name="20% - Ênfase1 36 4 2" xfId="13853" xr:uid="{1230B326-99CB-491B-BD3E-5CCB1EAE230A}"/>
    <cellStyle name="20% - Ênfase1 36 5" xfId="7857" xr:uid="{03AB358E-FBF3-4A80-8C35-04B65C9C5DA0}"/>
    <cellStyle name="20% - Ênfase1 37" xfId="1129" xr:uid="{CF73F8DF-A05E-4BF0-92F9-EDDC650FBD05}"/>
    <cellStyle name="20% - Ênfase1 37 2" xfId="1910" xr:uid="{FC77C442-5A55-42C5-8D48-3053EF904453}"/>
    <cellStyle name="20% - Ênfase1 37 2 2" xfId="5122" xr:uid="{24264F54-082A-44F4-9E74-52714060EFE1}"/>
    <cellStyle name="20% - Ênfase1 37 2 2 2" xfId="14629" xr:uid="{26C6C9FB-2B69-43C1-98B8-870198D94B42}"/>
    <cellStyle name="20% - Ênfase1 37 2 3" xfId="9729" xr:uid="{A1DF5BD0-8DB0-4888-B211-1B8070537BEC}"/>
    <cellStyle name="20% - Ênfase1 37 3" xfId="6359" xr:uid="{5D1DCDA2-EB69-4F93-A4D4-81D0BD9533B5}"/>
    <cellStyle name="20% - Ênfase1 37 3 2" xfId="10966" xr:uid="{09475F10-CE35-491A-9D3D-8A3585DC6AC9}"/>
    <cellStyle name="20% - Ênfase1 37 4" xfId="2785" xr:uid="{57AD1D37-B7E5-4340-9DFC-6D2281D1B0A9}"/>
    <cellStyle name="20% - Ênfase1 37 4 2" xfId="13867" xr:uid="{4E35F5B9-2D6D-4530-9FF5-94F458105C15}"/>
    <cellStyle name="20% - Ênfase1 37 5" xfId="7871" xr:uid="{C0CF469E-64DA-4A6D-88E8-4494CC0CAD32}"/>
    <cellStyle name="20% - Ênfase1 38" xfId="1143" xr:uid="{178FE46F-F67A-4EAE-86DC-3D84618C749A}"/>
    <cellStyle name="20% - Ênfase1 38 2" xfId="1924" xr:uid="{54198D42-976C-4CA6-9410-E9FB1F529133}"/>
    <cellStyle name="20% - Ênfase1 38 2 2" xfId="5136" xr:uid="{E83FCB57-4A87-4974-BCA3-B483C89789E0}"/>
    <cellStyle name="20% - Ênfase1 38 2 2 2" xfId="14643" xr:uid="{6DA32604-E7F9-4807-9363-4E982295CEB6}"/>
    <cellStyle name="20% - Ênfase1 38 2 3" xfId="9743" xr:uid="{664E3015-CDC8-4BE2-8B44-43057E379594}"/>
    <cellStyle name="20% - Ênfase1 38 3" xfId="6373" xr:uid="{28126550-447F-447E-A1A4-C50CECBA2E68}"/>
    <cellStyle name="20% - Ênfase1 38 3 2" xfId="10980" xr:uid="{8804878C-5BBA-4B5B-96A2-FC4049B3666D}"/>
    <cellStyle name="20% - Ênfase1 38 4" xfId="2799" xr:uid="{B0DB6750-3B18-47D2-AA14-0CA5282E46C6}"/>
    <cellStyle name="20% - Ênfase1 38 4 2" xfId="13881" xr:uid="{19772E59-C2FE-4495-9110-ED671430DF8F}"/>
    <cellStyle name="20% - Ênfase1 38 5" xfId="7885" xr:uid="{62B4DA03-BD28-4DF3-9B39-609536403EB3}"/>
    <cellStyle name="20% - Ênfase1 39" xfId="1158" xr:uid="{8E57A44C-D2B8-42F2-90A1-8B63B62DC072}"/>
    <cellStyle name="20% - Ênfase1 39 2" xfId="1939" xr:uid="{3D307F03-BBD1-4DE4-86EA-D8B7A83D3477}"/>
    <cellStyle name="20% - Ênfase1 39 2 2" xfId="5150" xr:uid="{2F3D7C46-BE69-4082-882C-81F04B2C147D}"/>
    <cellStyle name="20% - Ênfase1 39 2 2 2" xfId="14657" xr:uid="{F6F37DCE-4858-48AD-BA45-AEFD90463E47}"/>
    <cellStyle name="20% - Ênfase1 39 2 3" xfId="9757" xr:uid="{13A33C26-7ED5-42CB-9025-610D4570B4D9}"/>
    <cellStyle name="20% - Ênfase1 39 3" xfId="6387" xr:uid="{08BA4EA5-0413-4CD1-8807-71E4B4A2E055}"/>
    <cellStyle name="20% - Ênfase1 39 3 2" xfId="10994" xr:uid="{3C90759E-2796-422D-A209-3BDD08E9B52C}"/>
    <cellStyle name="20% - Ênfase1 39 4" xfId="2813" xr:uid="{E3D235AE-ED11-43D8-A11C-EB5D315A2243}"/>
    <cellStyle name="20% - Ênfase1 39 4 2" xfId="13895" xr:uid="{4548397A-446C-473D-BD1C-4FEE6EF2741C}"/>
    <cellStyle name="20% - Ênfase1 39 5" xfId="7899" xr:uid="{14B24133-3EED-484F-9ED8-9C493332BC19}"/>
    <cellStyle name="20% - Ênfase1 4" xfId="323" xr:uid="{5A1301C2-FC24-4887-94E2-71CBDBA6AC2C}"/>
    <cellStyle name="20% - Ênfase1 4 2" xfId="1295" xr:uid="{0468D975-47AC-4A2F-93B1-A9C03A168A95}"/>
    <cellStyle name="20% - Ênfase1 4 2 2" xfId="4638" xr:uid="{63CE7F03-45DF-4884-B35C-F24521EEB480}"/>
    <cellStyle name="20% - Ênfase1 4 2 3" xfId="4285" xr:uid="{5CCCE6B3-7DBA-4B20-802D-549806A0AA44}"/>
    <cellStyle name="20% - Ênfase1 4 2 4" xfId="13219" xr:uid="{D3D9A6C5-A723-4129-927B-665033F980A5}"/>
    <cellStyle name="20% - Ênfase1 4 3" xfId="4593" xr:uid="{1FF1BF51-7A91-4D2E-BFE5-9927D094FB51}"/>
    <cellStyle name="20% - Ênfase1 4 4" xfId="7180" xr:uid="{BAD8AB68-E256-41B7-A214-5850DB4FAEBA}"/>
    <cellStyle name="20% - Ênfase1 4 4 2" xfId="11760" xr:uid="{4C4706D7-54D1-40E3-B8D9-44197DB5C64B}"/>
    <cellStyle name="20% - Ênfase1 4 5" xfId="2298" xr:uid="{C7CCD28F-DDEC-48BE-BFAC-323EB5B525C1}"/>
    <cellStyle name="20% - Ênfase1 40" xfId="1173" xr:uid="{7BBBA3BC-CCCE-4A46-825F-531F4C6D8E53}"/>
    <cellStyle name="20% - Ênfase1 40 2" xfId="1954" xr:uid="{B2E455ED-BC02-45AD-9F66-625D465056FE}"/>
    <cellStyle name="20% - Ênfase1 40 2 2" xfId="5163" xr:uid="{3E9E7A6B-CC46-416E-B268-B4E16DBA95FE}"/>
    <cellStyle name="20% - Ênfase1 40 2 2 2" xfId="14670" xr:uid="{2FEA56EF-684A-4F05-B8F6-444E0F5E6CF8}"/>
    <cellStyle name="20% - Ênfase1 40 2 3" xfId="9770" xr:uid="{9CB34359-751D-4C41-9635-3AFEE197DA87}"/>
    <cellStyle name="20% - Ênfase1 40 3" xfId="6400" xr:uid="{4CE0C143-0C0A-4E97-BB7C-75042EA838CA}"/>
    <cellStyle name="20% - Ênfase1 40 3 2" xfId="11007" xr:uid="{8F8C714F-2E52-4994-AC37-9C5C9D94FDED}"/>
    <cellStyle name="20% - Ênfase1 40 4" xfId="2827" xr:uid="{A501F87F-9FC5-442C-9C92-05A4F7CD6033}"/>
    <cellStyle name="20% - Ênfase1 40 4 2" xfId="13909" xr:uid="{60AEE739-53BF-4E05-A50E-3E476F376C4B}"/>
    <cellStyle name="20% - Ênfase1 40 5" xfId="7913" xr:uid="{0FF048AB-2F5C-4BA9-A3D0-29D4DC11CEAF}"/>
    <cellStyle name="20% - Ênfase1 41" xfId="1188" xr:uid="{9D2068AE-1E2B-4186-A073-86A039801EA3}"/>
    <cellStyle name="20% - Ênfase1 41 2" xfId="1969" xr:uid="{A8CEF3D2-5E41-47F7-B23B-D7252CEA7DA0}"/>
    <cellStyle name="20% - Ênfase1 41 2 2" xfId="5177" xr:uid="{52AE3064-63B8-4C7F-A705-7EA4EA3272F6}"/>
    <cellStyle name="20% - Ênfase1 41 2 2 2" xfId="14684" xr:uid="{2A5D3E9A-6E34-4094-820E-934A54B6E3A2}"/>
    <cellStyle name="20% - Ênfase1 41 2 3" xfId="9784" xr:uid="{7CBDF713-43FC-49E1-A15B-1C4F1ADF4318}"/>
    <cellStyle name="20% - Ênfase1 41 3" xfId="6414" xr:uid="{AC2F3186-3BA6-4496-A1B8-604752B33607}"/>
    <cellStyle name="20% - Ênfase1 41 3 2" xfId="11021" xr:uid="{7F810C4B-99D9-4AAE-AEF9-797EF7A96E10}"/>
    <cellStyle name="20% - Ênfase1 41 4" xfId="2841" xr:uid="{7F25BFD7-560E-4DE8-8AC5-59B0CDAB58F6}"/>
    <cellStyle name="20% - Ênfase1 41 4 2" xfId="13923" xr:uid="{06D3021B-88DE-4868-8BA3-3F8655171458}"/>
    <cellStyle name="20% - Ênfase1 41 5" xfId="7927" xr:uid="{9663B8FD-D12E-4134-B0AE-4C62E2B6F081}"/>
    <cellStyle name="20% - Ênfase1 42" xfId="1203" xr:uid="{8DDB1192-EE7F-41A0-B0DF-DFF082C0A2A3}"/>
    <cellStyle name="20% - Ênfase1 42 2" xfId="1984" xr:uid="{5854A116-AC11-43E9-AF1A-8F1C4DBA1C0B}"/>
    <cellStyle name="20% - Ênfase1 42 2 2" xfId="5190" xr:uid="{E3CA206E-E38B-4502-B43C-5951C30E8B0B}"/>
    <cellStyle name="20% - Ênfase1 42 2 2 2" xfId="14697" xr:uid="{4AAAB048-03FC-4CD1-80B0-A51F7E34456B}"/>
    <cellStyle name="20% - Ênfase1 42 2 3" xfId="9797" xr:uid="{46207297-9C06-4561-9DA2-0662C26F03C8}"/>
    <cellStyle name="20% - Ênfase1 42 3" xfId="6427" xr:uid="{1ED0984B-90FD-48E7-A5E9-08E8EA1B6F26}"/>
    <cellStyle name="20% - Ênfase1 42 3 2" xfId="11034" xr:uid="{D78C203B-C72B-4967-9183-CB7446DA2441}"/>
    <cellStyle name="20% - Ênfase1 42 4" xfId="2855" xr:uid="{56E8B4B2-3526-4C94-BDC9-9390948C3693}"/>
    <cellStyle name="20% - Ênfase1 42 4 2" xfId="13937" xr:uid="{3E97B64F-4FD7-4B6C-9D60-21712C7C4748}"/>
    <cellStyle name="20% - Ênfase1 42 5" xfId="7941" xr:uid="{B3C55EA7-0511-4DDF-B41B-78F4BF36E377}"/>
    <cellStyle name="20% - Ênfase1 43" xfId="742" xr:uid="{D6312AE5-084C-4C5F-8F30-96136EB0B2CD}"/>
    <cellStyle name="20% - Ênfase1 43 2" xfId="5204" xr:uid="{5906CFEA-EBC9-45B4-873E-71C7E8865A48}"/>
    <cellStyle name="20% - Ênfase1 43 2 2" xfId="9811" xr:uid="{E95831B4-88C0-4A4C-BE64-277F9D0E7DA6}"/>
    <cellStyle name="20% - Ênfase1 43 3" xfId="6441" xr:uid="{B6A3879C-DB43-40FF-896E-9C3CEEF22A12}"/>
    <cellStyle name="20% - Ênfase1 43 3 2" xfId="11048" xr:uid="{29ED442E-AAC8-4038-AD20-239E703185D6}"/>
    <cellStyle name="20% - Ênfase1 43 4" xfId="2869" xr:uid="{74276F4E-9772-4DE2-BAE5-7FA12C09D41D}"/>
    <cellStyle name="20% - Ênfase1 43 4 2" xfId="13951" xr:uid="{73A772EF-A2B4-4809-B020-C6D1F2E838D9}"/>
    <cellStyle name="20% - Ênfase1 43 5" xfId="13162" xr:uid="{3FEEDA1E-3F35-4DC9-92BA-0FC362601DBC}"/>
    <cellStyle name="20% - Ênfase1 43 6" xfId="7955" xr:uid="{A858F6FD-4C92-4292-89AC-43D3B02F5181}"/>
    <cellStyle name="20% - Ênfase1 44" xfId="743" xr:uid="{C8B48654-0653-4F93-B63B-7CAE01896AFE}"/>
    <cellStyle name="20% - Ênfase1 44 2" xfId="1691" xr:uid="{79CB5773-A9EB-4067-8C6B-B5FBFC72E898}"/>
    <cellStyle name="20% - Ênfase1 44 2 2" xfId="5218" xr:uid="{ACBB96F0-A734-44C9-9835-A6CD65743D1C}"/>
    <cellStyle name="20% - Ênfase1 44 2 2 2" xfId="14713" xr:uid="{291A98D1-8C44-449F-AB1B-9BC793CF4243}"/>
    <cellStyle name="20% - Ênfase1 44 2 3" xfId="9825" xr:uid="{73E0E289-A0BE-486C-B450-3AC0F6AA53F4}"/>
    <cellStyle name="20% - Ênfase1 44 3" xfId="6455" xr:uid="{2F68BF03-111F-4BDE-9141-F3CE294B21DE}"/>
    <cellStyle name="20% - Ênfase1 44 3 2" xfId="11062" xr:uid="{29856693-804D-4A97-9E88-88A38926B37D}"/>
    <cellStyle name="20% - Ênfase1 44 4" xfId="2883" xr:uid="{6E91BB1C-2472-45D2-A25E-A43B85006525}"/>
    <cellStyle name="20% - Ênfase1 44 4 2" xfId="13965" xr:uid="{E403C285-7000-43BB-9F8F-4AD22C25EEE9}"/>
    <cellStyle name="20% - Ênfase1 44 5" xfId="7969" xr:uid="{BA3B32FF-881E-4081-90B8-F05200112257}"/>
    <cellStyle name="20% - Ênfase1 45" xfId="1218" xr:uid="{8596DFDE-0FCB-4BDC-8EDF-4E2658C18707}"/>
    <cellStyle name="20% - Ênfase1 45 2" xfId="1999" xr:uid="{E675A0C8-B101-4E82-8B31-345D42921DA2}"/>
    <cellStyle name="20% - Ênfase1 45 2 2" xfId="5232" xr:uid="{0DEBC8CB-B3B9-4DB7-9624-14509E2F3EDC}"/>
    <cellStyle name="20% - Ênfase1 45 2 2 2" xfId="14727" xr:uid="{D9176D9C-438C-48DC-AA88-66E0BE09E0C4}"/>
    <cellStyle name="20% - Ênfase1 45 2 3" xfId="9839" xr:uid="{F2588431-707A-4840-A55E-6EED7266030F}"/>
    <cellStyle name="20% - Ênfase1 45 3" xfId="6469" xr:uid="{B75DBD97-893C-4D3C-8082-5A3BF13D1F64}"/>
    <cellStyle name="20% - Ênfase1 45 3 2" xfId="11076" xr:uid="{696F6EAC-5B35-470F-8E22-8F08AB747405}"/>
    <cellStyle name="20% - Ênfase1 45 4" xfId="2898" xr:uid="{7225631B-0B91-4D38-9F52-2CD376527E29}"/>
    <cellStyle name="20% - Ênfase1 45 4 2" xfId="13980" xr:uid="{B76DBF37-B71F-4771-AB50-28C0B492490D}"/>
    <cellStyle name="20% - Ênfase1 45 5" xfId="7984" xr:uid="{4B51F37D-B81D-48C6-B9D3-2FDF6EC740F7}"/>
    <cellStyle name="20% - Ênfase1 46" xfId="1233" xr:uid="{02FF2956-E767-41D7-8E4C-872776E1EE8C}"/>
    <cellStyle name="20% - Ênfase1 46 2" xfId="2014" xr:uid="{8D276061-0844-4506-A19B-066306904A2C}"/>
    <cellStyle name="20% - Ênfase1 46 2 2" xfId="5245" xr:uid="{A8B76412-A719-4AB3-BD4D-322A43879EF2}"/>
    <cellStyle name="20% - Ênfase1 46 2 2 2" xfId="14739" xr:uid="{91C7CF48-F14F-4136-9EBA-51AC03292C54}"/>
    <cellStyle name="20% - Ênfase1 46 2 3" xfId="9852" xr:uid="{5CA2A318-BD0F-4697-A4DD-A9DC57BD5DFB}"/>
    <cellStyle name="20% - Ênfase1 46 3" xfId="6482" xr:uid="{557B6D2C-B937-4140-BE7E-8EEAEF99E8D1}"/>
    <cellStyle name="20% - Ênfase1 46 3 2" xfId="11089" xr:uid="{00A9B107-1905-4BDD-8F90-2FBF27156F2C}"/>
    <cellStyle name="20% - Ênfase1 46 4" xfId="2912" xr:uid="{B7C78159-C92C-4B3E-9DD0-219921135909}"/>
    <cellStyle name="20% - Ênfase1 46 4 2" xfId="13994" xr:uid="{F380FE3C-AAD0-4478-B41C-B25CB9EF0B61}"/>
    <cellStyle name="20% - Ênfase1 46 5" xfId="7998" xr:uid="{75D71964-5B50-4D76-81D0-C5CA07A9E01E}"/>
    <cellStyle name="20% - Ênfase1 47" xfId="1247" xr:uid="{97CD843B-A4AD-41A5-8335-6D7D3F9D7B3A}"/>
    <cellStyle name="20% - Ênfase1 47 2" xfId="2028" xr:uid="{B5B9B71F-D712-4ABA-A270-56FC8ED1939D}"/>
    <cellStyle name="20% - Ênfase1 47 2 2" xfId="5258" xr:uid="{CE87A8B6-B98E-4C93-A28F-E68A0F2F95B8}"/>
    <cellStyle name="20% - Ênfase1 47 2 2 2" xfId="14751" xr:uid="{8512E9B3-3D52-4188-96F1-C3501D6AA32D}"/>
    <cellStyle name="20% - Ênfase1 47 2 3" xfId="9865" xr:uid="{7D64F4CD-F214-4F21-86D3-786FC16891A0}"/>
    <cellStyle name="20% - Ênfase1 47 3" xfId="6495" xr:uid="{29A1A49B-D8C4-42BC-BFA7-CBA83D2C86CD}"/>
    <cellStyle name="20% - Ênfase1 47 3 2" xfId="11102" xr:uid="{0D8039EB-5393-44B2-B334-C76B8B956092}"/>
    <cellStyle name="20% - Ênfase1 47 4" xfId="2926" xr:uid="{566CEFA9-0A93-4210-9718-5FEE1FB065B1}"/>
    <cellStyle name="20% - Ênfase1 47 4 2" xfId="14008" xr:uid="{AEF16093-62D1-4C9F-8C27-82FCFB26951E}"/>
    <cellStyle name="20% - Ênfase1 47 5" xfId="8012" xr:uid="{4C36A308-4C50-4CF7-B23C-BEDB688CCF43}"/>
    <cellStyle name="20% - Ênfase1 48" xfId="1262" xr:uid="{27009FF1-2C94-43E5-8EB9-72C6D9C6531A}"/>
    <cellStyle name="20% - Ênfase1 48 2" xfId="2042" xr:uid="{62ACA6F6-6947-4F2C-9A99-D9F2B8D394D3}"/>
    <cellStyle name="20% - Ênfase1 48 2 2" xfId="5272" xr:uid="{F65BC8B0-2B39-465B-BAEE-D0091BF0D35A}"/>
    <cellStyle name="20% - Ênfase1 48 2 2 2" xfId="14764" xr:uid="{85FE455A-F08F-49CC-917B-5CA5D7E3BC6E}"/>
    <cellStyle name="20% - Ênfase1 48 2 3" xfId="9879" xr:uid="{9FFA6DF4-DDF0-4921-AB0F-1C3865C422B5}"/>
    <cellStyle name="20% - Ênfase1 48 3" xfId="6509" xr:uid="{F0ED3B4E-3939-4B3F-B155-4EAE1D0EF324}"/>
    <cellStyle name="20% - Ênfase1 48 3 2" xfId="11116" xr:uid="{34D17DE2-4EE0-45F1-AEE4-561E56A084AA}"/>
    <cellStyle name="20% - Ênfase1 48 4" xfId="2940" xr:uid="{EFF4AEBA-5820-4C75-BFC0-257D8851C4EB}"/>
    <cellStyle name="20% - Ênfase1 48 4 2" xfId="14022" xr:uid="{870EA58E-6A09-4F91-B69F-FFD768B42B4C}"/>
    <cellStyle name="20% - Ênfase1 48 5" xfId="8026" xr:uid="{F9A5911A-CB3F-4186-AA9E-B45778EACC47}"/>
    <cellStyle name="20% - Ênfase1 49" xfId="1276" xr:uid="{741F74CA-3FED-45F7-92C5-10A2E91E5EFE}"/>
    <cellStyle name="20% - Ênfase1 49 2" xfId="5286" xr:uid="{4396E70D-17CB-404C-9F4D-7DAE061B46BB}"/>
    <cellStyle name="20% - Ênfase1 49 2 2" xfId="9893" xr:uid="{375D7DEB-81EA-4392-909B-003DAA7F422F}"/>
    <cellStyle name="20% - Ênfase1 49 3" xfId="6523" xr:uid="{BBBD53BF-EF58-43C4-88A2-B72B4B55D774}"/>
    <cellStyle name="20% - Ênfase1 49 3 2" xfId="11130" xr:uid="{7ABE3CD4-BE47-497E-8BDC-69D7904C47A6}"/>
    <cellStyle name="20% - Ênfase1 49 4" xfId="2967" xr:uid="{C85EA947-D119-4F8F-9E22-981DF3538DC1}"/>
    <cellStyle name="20% - Ênfase1 49 4 2" xfId="14036" xr:uid="{0EB8A0EE-BE1F-4CD2-A619-A58E0B5B4FD2}"/>
    <cellStyle name="20% - Ênfase1 49 5" xfId="13202" xr:uid="{30F9A980-64FD-4719-AA43-734CFA9CE279}"/>
    <cellStyle name="20% - Ênfase1 49 6" xfId="8040" xr:uid="{3E4E83FF-A70A-4C50-8D8B-1B9EF3D9751F}"/>
    <cellStyle name="20% - Ênfase1 5" xfId="423" xr:uid="{FEBF418F-8194-49BD-A9E5-38A994F791B9}"/>
    <cellStyle name="20% - Ênfase1 5 2" xfId="1372" xr:uid="{19A8A746-6341-4C6C-B5E8-B97C08133438}"/>
    <cellStyle name="20% - Ênfase1 5 2 2" xfId="4222" xr:uid="{DB217F93-E4A8-4ED3-9364-61F72302AE0C}"/>
    <cellStyle name="20% - Ênfase1 5 2 3" xfId="13261" xr:uid="{DC386D05-80D0-4870-9449-4F9F4D9366D0}"/>
    <cellStyle name="20% - Ênfase1 5 3" xfId="4199" xr:uid="{1A810832-4A0F-4661-B277-93614E7BFB93}"/>
    <cellStyle name="20% - Ênfase1 5 3 2" xfId="9186" xr:uid="{659A3B6F-8B4C-4066-9830-CDB5DFA54D5C}"/>
    <cellStyle name="20% - Ênfase1 5 4" xfId="2312" xr:uid="{29A7ADA7-B0D2-49C7-984B-1B46AD2F469A}"/>
    <cellStyle name="20% - Ênfase1 50" xfId="1297" xr:uid="{4AA155E8-58FD-468B-9E47-63B7DA1ADF3A}"/>
    <cellStyle name="20% - Ênfase1 50 2" xfId="5300" xr:uid="{1EB78A72-BF87-4016-9031-CABCEA87464F}"/>
    <cellStyle name="20% - Ênfase1 50 2 2" xfId="9907" xr:uid="{5D04C58C-E26B-4FAE-AC6D-E8991AF15579}"/>
    <cellStyle name="20% - Ênfase1 50 3" xfId="6537" xr:uid="{7A2302D9-62AE-4E0A-A7B0-83C6C329E014}"/>
    <cellStyle name="20% - Ênfase1 50 3 2" xfId="11144" xr:uid="{543AD192-E77C-4F8D-8795-9616687229BD}"/>
    <cellStyle name="20% - Ênfase1 50 4" xfId="3009" xr:uid="{63CFE125-00FC-434B-BF18-BC57471CAA4C}"/>
    <cellStyle name="20% - Ênfase1 50 4 2" xfId="14050" xr:uid="{CE6B7D5E-2C33-4CD1-9B02-B612F401A382}"/>
    <cellStyle name="20% - Ênfase1 50 5" xfId="8054" xr:uid="{8B90231E-AC8B-418F-B229-E80E6779AD41}"/>
    <cellStyle name="20% - Ênfase1 51" xfId="3034" xr:uid="{828D998B-B58D-4677-8830-E19CC47E2022}"/>
    <cellStyle name="20% - Ênfase1 51 2" xfId="5314" xr:uid="{37D8A7FC-3BDB-41A4-BECF-DB573E381EDB}"/>
    <cellStyle name="20% - Ênfase1 51 2 2" xfId="9921" xr:uid="{6FDDE1AB-E5C2-42A9-8096-3C5EB5196E45}"/>
    <cellStyle name="20% - Ênfase1 51 3" xfId="6551" xr:uid="{3651DC72-E730-41CC-88B1-40BC5E2C4DA2}"/>
    <cellStyle name="20% - Ênfase1 51 3 2" xfId="11158" xr:uid="{389BD4D3-C5D3-45F0-A1FE-A32D90224D8F}"/>
    <cellStyle name="20% - Ênfase1 51 4" xfId="8068" xr:uid="{CD56C8BB-5D8E-46E9-8E0C-C7F47F741E7E}"/>
    <cellStyle name="20% - Ênfase1 52" xfId="3048" xr:uid="{755E8A67-2D1D-41FC-8823-DC8E664CEE7C}"/>
    <cellStyle name="20% - Ênfase1 52 2" xfId="5328" xr:uid="{30367BE4-264D-4965-9CD1-C37283039119}"/>
    <cellStyle name="20% - Ênfase1 52 2 2" xfId="9935" xr:uid="{55481527-10F0-4E72-A55C-65FDF4201B13}"/>
    <cellStyle name="20% - Ênfase1 52 3" xfId="6565" xr:uid="{CD1756F2-3A19-471A-B874-8C8E8DBCB641}"/>
    <cellStyle name="20% - Ênfase1 52 3 2" xfId="11172" xr:uid="{DC7EC9AF-7EC4-4366-BDBD-0C4F7BC8594C}"/>
    <cellStyle name="20% - Ênfase1 52 4" xfId="8082" xr:uid="{1F607D92-A84C-4880-AA79-2A95D49E50F7}"/>
    <cellStyle name="20% - Ênfase1 53" xfId="3062" xr:uid="{D42DC9FF-83D8-4D0F-A7BE-F2DD225AB360}"/>
    <cellStyle name="20% - Ênfase1 53 2" xfId="5342" xr:uid="{B85D6AFD-C52D-4663-8D53-97495CAC2632}"/>
    <cellStyle name="20% - Ênfase1 53 2 2" xfId="9949" xr:uid="{FDB7DAE1-86A7-4F15-BB7B-670DB3D7322A}"/>
    <cellStyle name="20% - Ênfase1 53 3" xfId="6579" xr:uid="{05C4D8F3-878A-462D-B3F4-ED8586012F9F}"/>
    <cellStyle name="20% - Ênfase1 53 3 2" xfId="11186" xr:uid="{935AD343-B5C6-41D4-B815-26A99596BD4C}"/>
    <cellStyle name="20% - Ênfase1 53 4" xfId="8096" xr:uid="{A74C0DC0-8A9F-4F6D-BE5E-CA6CC7BF7345}"/>
    <cellStyle name="20% - Ênfase1 54" xfId="3076" xr:uid="{B99A209B-087B-47C0-8094-A6AC99B51DA5}"/>
    <cellStyle name="20% - Ênfase1 54 2" xfId="5356" xr:uid="{BDA37BFA-DC33-4E97-96DA-BA7ADC0C9BCB}"/>
    <cellStyle name="20% - Ênfase1 54 2 2" xfId="9963" xr:uid="{308D8E63-4A0F-43B9-BCF1-050F2ADB7A72}"/>
    <cellStyle name="20% - Ênfase1 54 3" xfId="6593" xr:uid="{4AA04835-6A13-44DC-B189-AF4EF25CE735}"/>
    <cellStyle name="20% - Ênfase1 54 3 2" xfId="11200" xr:uid="{0376C5CA-05C9-4158-B0C2-27DFD4D9E3BF}"/>
    <cellStyle name="20% - Ênfase1 54 4" xfId="8110" xr:uid="{5E4859F6-8F43-4E0C-934F-85F5F527ABC5}"/>
    <cellStyle name="20% - Ênfase1 55" xfId="3090" xr:uid="{1A7D59BF-E062-4882-9906-47D75A976B41}"/>
    <cellStyle name="20% - Ênfase1 55 2" xfId="5370" xr:uid="{7C57EE15-B84D-453A-B8A0-806FA864B854}"/>
    <cellStyle name="20% - Ênfase1 55 2 2" xfId="9977" xr:uid="{7D396F64-6C99-44A8-A31C-07B82BF2A71A}"/>
    <cellStyle name="20% - Ênfase1 55 3" xfId="6607" xr:uid="{780E1CF0-7FF7-4838-88CC-2532AC04304A}"/>
    <cellStyle name="20% - Ênfase1 55 3 2" xfId="11214" xr:uid="{2CDCAEE6-329B-44DD-BEF9-E5CE9187C833}"/>
    <cellStyle name="20% - Ênfase1 55 4" xfId="8124" xr:uid="{D25A7991-3E73-4E14-97F2-1CB9796C8EA0}"/>
    <cellStyle name="20% - Ênfase1 56" xfId="3104" xr:uid="{C2B992AF-4915-4045-A00F-6C447F21B447}"/>
    <cellStyle name="20% - Ênfase1 56 2" xfId="5384" xr:uid="{F7E3BAE8-409C-44CA-B8BC-97357003BE27}"/>
    <cellStyle name="20% - Ênfase1 56 2 2" xfId="9991" xr:uid="{15960312-92D0-49E3-9185-2715A4252C89}"/>
    <cellStyle name="20% - Ênfase1 56 3" xfId="6621" xr:uid="{3F7F93DD-6983-4AD8-91DA-7DDED6A26951}"/>
    <cellStyle name="20% - Ênfase1 56 3 2" xfId="11228" xr:uid="{6ABE37DB-E902-4A27-8532-0A1DB9FC275F}"/>
    <cellStyle name="20% - Ênfase1 56 4" xfId="8138" xr:uid="{B9B90BD0-D524-459F-BF82-81650D70A7D1}"/>
    <cellStyle name="20% - Ênfase1 57" xfId="3118" xr:uid="{18F59FF8-6613-451A-8484-3AB004B75C37}"/>
    <cellStyle name="20% - Ênfase1 57 2" xfId="5398" xr:uid="{5D7B35E3-3569-430B-ADC4-9AFB346208D6}"/>
    <cellStyle name="20% - Ênfase1 57 2 2" xfId="10005" xr:uid="{EEAFFC2C-FCF6-49A2-99E7-97FB19544636}"/>
    <cellStyle name="20% - Ênfase1 57 3" xfId="6635" xr:uid="{1EAC22F7-DB8D-4D6E-8FCB-71522BBB6668}"/>
    <cellStyle name="20% - Ênfase1 57 3 2" xfId="11242" xr:uid="{9A23551E-87B0-40F9-9D64-4427872E79A4}"/>
    <cellStyle name="20% - Ênfase1 57 4" xfId="8152" xr:uid="{92C66A85-B62D-4F7B-95C1-6F5A39B993F6}"/>
    <cellStyle name="20% - Ênfase1 58" xfId="3132" xr:uid="{0B7EE2EA-E7E2-45F9-835B-13E42CAD16DF}"/>
    <cellStyle name="20% - Ênfase1 58 2" xfId="5412" xr:uid="{69F77A0C-D5DB-4B06-ABA0-D5CB6B9FB0E2}"/>
    <cellStyle name="20% - Ênfase1 58 2 2" xfId="10019" xr:uid="{CB2C4160-4329-4C08-8B03-11B459B1F652}"/>
    <cellStyle name="20% - Ênfase1 58 3" xfId="6649" xr:uid="{6CF4EB89-996B-4A5E-BCDB-E72DCCC68B31}"/>
    <cellStyle name="20% - Ênfase1 58 3 2" xfId="11256" xr:uid="{FE89361B-7019-4DA0-AE85-333B93E03DCA}"/>
    <cellStyle name="20% - Ênfase1 58 4" xfId="8166" xr:uid="{D255CACC-7B83-4196-AD66-A74F3F970D5A}"/>
    <cellStyle name="20% - Ênfase1 59" xfId="3146" xr:uid="{366DD253-5CE6-4700-9735-0BD0FE5FC567}"/>
    <cellStyle name="20% - Ênfase1 59 2" xfId="5426" xr:uid="{FD5F65CD-677F-44B2-BA99-E84170D5E847}"/>
    <cellStyle name="20% - Ênfase1 59 2 2" xfId="10033" xr:uid="{D4E9AAEA-9629-4C84-8FFA-6521E8D08D8E}"/>
    <cellStyle name="20% - Ênfase1 59 3" xfId="6663" xr:uid="{AA3E2671-440C-4804-A7B9-069EE0DD5219}"/>
    <cellStyle name="20% - Ênfase1 59 3 2" xfId="11270" xr:uid="{5B9FF6D5-642F-44B3-8956-EC5CD70C9BB4}"/>
    <cellStyle name="20% - Ênfase1 59 4" xfId="8180" xr:uid="{C16D33B3-18E6-460F-87CB-9CDE20729DFA}"/>
    <cellStyle name="20% - Ênfase1 6" xfId="437" xr:uid="{AFCA3C87-D4CD-4502-BA08-D309463A5436}"/>
    <cellStyle name="20% - Ênfase1 6 2" xfId="1386" xr:uid="{4D0B610A-ACF2-4843-8A23-445C441BD871}"/>
    <cellStyle name="20% - Ênfase1 6 2 2" xfId="4608" xr:uid="{72FE01F9-9D17-4AED-A0F7-D93122D4C18F}"/>
    <cellStyle name="20% - Ênfase1 6 2 3" xfId="13273" xr:uid="{F2DF4052-6343-4501-A859-F60CA48A6195}"/>
    <cellStyle name="20% - Ênfase1 6 3" xfId="7137" xr:uid="{3F5D0205-3E5B-4F4B-884F-79481488519F}"/>
    <cellStyle name="20% - Ênfase1 6 3 2" xfId="11741" xr:uid="{A47D5416-A643-4866-92F7-38C3BD0DD970}"/>
    <cellStyle name="20% - Ênfase1 6 4" xfId="2326" xr:uid="{D531ADA9-34F4-4340-AC9D-DB07F7133F3B}"/>
    <cellStyle name="20% - Ênfase1 60" xfId="3160" xr:uid="{75AD5DBA-64A5-4F25-9108-D26233D0E676}"/>
    <cellStyle name="20% - Ênfase1 60 2" xfId="5440" xr:uid="{13A09CF9-8024-4178-A749-9B7CFAE49D50}"/>
    <cellStyle name="20% - Ênfase1 60 2 2" xfId="10047" xr:uid="{20176EB4-0BCD-412C-B839-C412F1BECE30}"/>
    <cellStyle name="20% - Ênfase1 60 3" xfId="6677" xr:uid="{5BB622D0-BCDC-41AE-9694-A602DA6FA878}"/>
    <cellStyle name="20% - Ênfase1 60 3 2" xfId="11284" xr:uid="{C657DB8F-9B72-4D81-8AE5-1418206138F1}"/>
    <cellStyle name="20% - Ênfase1 60 4" xfId="8194" xr:uid="{0F269685-505B-4FA0-AB93-17AC17A1DAB5}"/>
    <cellStyle name="20% - Ênfase1 61" xfId="3174" xr:uid="{F65B5689-E318-476F-828A-8F7C89F3902A}"/>
    <cellStyle name="20% - Ênfase1 61 2" xfId="5454" xr:uid="{ECC98382-98F9-417A-9E78-7D3670D83FE1}"/>
    <cellStyle name="20% - Ênfase1 61 2 2" xfId="10061" xr:uid="{F8519274-7597-439F-8880-6AA7AB8DC9BF}"/>
    <cellStyle name="20% - Ênfase1 61 3" xfId="6691" xr:uid="{E0C014E6-8F7F-43E4-8551-B83C8F896D3B}"/>
    <cellStyle name="20% - Ênfase1 61 3 2" xfId="11298" xr:uid="{1103FB5E-6228-4E61-8A9D-09F58B4BE33F}"/>
    <cellStyle name="20% - Ênfase1 61 4" xfId="8208" xr:uid="{D5993CFE-DEDD-4B33-8057-AB394E79C2D3}"/>
    <cellStyle name="20% - Ênfase1 62" xfId="3188" xr:uid="{0C18A179-4D29-4EA0-A8FE-5BADA0A8D99C}"/>
    <cellStyle name="20% - Ênfase1 62 2" xfId="5468" xr:uid="{09F0E48F-4C02-49F8-B5E6-598A78AD4DCC}"/>
    <cellStyle name="20% - Ênfase1 62 2 2" xfId="10075" xr:uid="{194BAB05-E2EA-4282-AAF9-F92CF9B890E2}"/>
    <cellStyle name="20% - Ênfase1 62 3" xfId="6705" xr:uid="{44A9575D-7B5E-4B27-B7EE-80FA5326FF9C}"/>
    <cellStyle name="20% - Ênfase1 62 3 2" xfId="11312" xr:uid="{9F87A474-FE03-407C-8C1B-A7D883EDA14E}"/>
    <cellStyle name="20% - Ênfase1 62 4" xfId="8222" xr:uid="{9BA1D556-CFEF-4D40-B626-590F5A05E5DF}"/>
    <cellStyle name="20% - Ênfase1 63" xfId="3202" xr:uid="{C2655065-4E15-409E-8FF0-666DC8F0ED07}"/>
    <cellStyle name="20% - Ênfase1 63 2" xfId="5482" xr:uid="{454A99F9-9402-4698-A54A-286AD4BF20B3}"/>
    <cellStyle name="20% - Ênfase1 63 2 2" xfId="10089" xr:uid="{B40AE791-ECF9-423E-8275-21EFC080257A}"/>
    <cellStyle name="20% - Ênfase1 63 3" xfId="6719" xr:uid="{A92F3D56-0A55-425B-BF32-30AF8500341D}"/>
    <cellStyle name="20% - Ênfase1 63 3 2" xfId="11326" xr:uid="{6EF821B0-936B-42E8-839E-BEFE7FBDA291}"/>
    <cellStyle name="20% - Ênfase1 63 4" xfId="8236" xr:uid="{3F06D22E-0429-4AEC-A001-20355A3B516C}"/>
    <cellStyle name="20% - Ênfase1 64" xfId="3216" xr:uid="{BC82C117-BB87-481E-9A6A-CE3B4BA7698F}"/>
    <cellStyle name="20% - Ênfase1 64 2" xfId="5496" xr:uid="{028B6F3D-9949-44CC-A06D-069868E03EAE}"/>
    <cellStyle name="20% - Ênfase1 64 2 2" xfId="10103" xr:uid="{82244F0D-576F-4753-B6E1-D25A1D71C729}"/>
    <cellStyle name="20% - Ênfase1 64 3" xfId="6733" xr:uid="{46D4DC98-22C1-4ED2-BD14-1A77A5D0652E}"/>
    <cellStyle name="20% - Ênfase1 64 3 2" xfId="11340" xr:uid="{1083C613-4687-4E11-87B0-74C24BC72BEB}"/>
    <cellStyle name="20% - Ênfase1 64 4" xfId="8250" xr:uid="{CD5190DD-3684-4871-A59D-ACDB34E6C07F}"/>
    <cellStyle name="20% - Ênfase1 65" xfId="3230" xr:uid="{E74AF90C-CC4E-4D2D-A898-BD6C14170F04}"/>
    <cellStyle name="20% - Ênfase1 65 2" xfId="5510" xr:uid="{8AC1AA4A-1E96-4D67-8964-558418FF0E29}"/>
    <cellStyle name="20% - Ênfase1 65 2 2" xfId="10117" xr:uid="{DEEC615D-9E45-4EC7-BD75-8639D8BD1418}"/>
    <cellStyle name="20% - Ênfase1 65 3" xfId="6747" xr:uid="{3B676F1F-85DB-408C-8183-9E2542817D3A}"/>
    <cellStyle name="20% - Ênfase1 65 3 2" xfId="11354" xr:uid="{C2309F0B-CDBF-4544-9501-4D1B81C66F2A}"/>
    <cellStyle name="20% - Ênfase1 65 4" xfId="8264" xr:uid="{CA98885C-3E78-4E60-8DF8-65FFC37DE913}"/>
    <cellStyle name="20% - Ênfase1 66" xfId="3244" xr:uid="{74E819D7-567E-4250-BC6D-24248439B7B2}"/>
    <cellStyle name="20% - Ênfase1 66 2" xfId="5524" xr:uid="{03DA377F-F799-4252-8746-811649D3F12B}"/>
    <cellStyle name="20% - Ênfase1 66 2 2" xfId="10131" xr:uid="{404FAC84-5331-4A3E-ACA9-67B6BFBC3323}"/>
    <cellStyle name="20% - Ênfase1 66 3" xfId="6761" xr:uid="{FEC268E9-D1B8-496D-AAF3-62DB002D3695}"/>
    <cellStyle name="20% - Ênfase1 66 3 2" xfId="11368" xr:uid="{9BD6E4D3-613E-4FD2-BF27-A804AAD020F1}"/>
    <cellStyle name="20% - Ênfase1 66 4" xfId="8278" xr:uid="{C02E13EA-2C2F-4C1F-9271-3D67C429F2A2}"/>
    <cellStyle name="20% - Ênfase1 67" xfId="3258" xr:uid="{E663D1AE-88E6-4950-AF39-5232B39965C6}"/>
    <cellStyle name="20% - Ênfase1 67 2" xfId="5538" xr:uid="{6B241DDF-E85E-48AF-B08F-1324FE9B517E}"/>
    <cellStyle name="20% - Ênfase1 67 2 2" xfId="10145" xr:uid="{AB892A46-CCAA-43C1-AD48-A7E1C4AEED08}"/>
    <cellStyle name="20% - Ênfase1 67 3" xfId="6775" xr:uid="{83DF8F4E-B0B5-41AC-998F-C81B4ED84E6C}"/>
    <cellStyle name="20% - Ênfase1 67 3 2" xfId="11382" xr:uid="{C112D13A-F1C3-4821-A70B-C84209FDAB5F}"/>
    <cellStyle name="20% - Ênfase1 67 4" xfId="8292" xr:uid="{44BCC768-8559-4372-8238-976DAAB305D5}"/>
    <cellStyle name="20% - Ênfase1 68" xfId="3272" xr:uid="{C20734C7-9BC5-4692-8D52-72F0B37E9C6B}"/>
    <cellStyle name="20% - Ênfase1 68 2" xfId="5552" xr:uid="{607A1502-C7C3-4C7C-827A-790B824FC82D}"/>
    <cellStyle name="20% - Ênfase1 68 2 2" xfId="10159" xr:uid="{8E65E016-EEF4-42D7-B7C5-5005623E0616}"/>
    <cellStyle name="20% - Ênfase1 68 3" xfId="6789" xr:uid="{E2A6F9C3-366C-4769-9817-610BFAA46919}"/>
    <cellStyle name="20% - Ênfase1 68 3 2" xfId="11396" xr:uid="{63D737A5-AF1A-4280-B9E9-50707529E343}"/>
    <cellStyle name="20% - Ênfase1 68 4" xfId="8306" xr:uid="{40AC2D90-E7B4-4DFF-A9A4-AF3CFFF42F7E}"/>
    <cellStyle name="20% - Ênfase1 69" xfId="3286" xr:uid="{02A415A3-33B4-431C-9F6C-D0DBA5A87BC7}"/>
    <cellStyle name="20% - Ênfase1 69 2" xfId="5566" xr:uid="{643F63FD-A648-4F46-96B5-469EB8105864}"/>
    <cellStyle name="20% - Ênfase1 69 2 2" xfId="10173" xr:uid="{87189D34-0C83-4366-8969-8B1B814C9F3B}"/>
    <cellStyle name="20% - Ênfase1 69 3" xfId="6803" xr:uid="{9EA3414C-80E4-4802-9FC2-9E60937F58BB}"/>
    <cellStyle name="20% - Ênfase1 69 3 2" xfId="11410" xr:uid="{862C01A7-C0C8-4E2D-923B-66B7AF641433}"/>
    <cellStyle name="20% - Ênfase1 69 4" xfId="8320" xr:uid="{5AF2A666-F840-4078-A3B6-AA9FE20174FD}"/>
    <cellStyle name="20% - Ênfase1 7" xfId="452" xr:uid="{AA3B24C7-9A4D-4C78-8C58-0EA8AE926EDA}"/>
    <cellStyle name="20% - Ênfase1 7 2" xfId="1401" xr:uid="{DB64BB42-E246-463A-832F-A99E562203CF}"/>
    <cellStyle name="20% - Ênfase1 7 2 2" xfId="4653" xr:uid="{BFDF79AD-443F-4395-BAFE-F7E1400ADDF5}"/>
    <cellStyle name="20% - Ênfase1 7 2 2 2" xfId="14205" xr:uid="{621AA24B-A12A-4A54-834C-69C05623D727}"/>
    <cellStyle name="20% - Ênfase1 7 2 3" xfId="9293" xr:uid="{38767367-E0A9-471F-A3D3-891A28EFADBD}"/>
    <cellStyle name="20% - Ênfase1 7 3" xfId="5919" xr:uid="{BC49683C-B373-4752-BC0F-554317EF22CA}"/>
    <cellStyle name="20% - Ênfase1 7 3 2" xfId="10526" xr:uid="{01C77F59-E3ED-4ECA-AD18-FBACA3D60187}"/>
    <cellStyle name="20% - Ênfase1 7 4" xfId="4300" xr:uid="{3C03FF3C-D69B-4A71-8BEF-FDA220E8621A}"/>
    <cellStyle name="20% - Ênfase1 7 4 2" xfId="9206" xr:uid="{F370E99D-277E-492D-841D-8C8429BFB2F7}"/>
    <cellStyle name="20% - Ênfase1 7 5" xfId="2340" xr:uid="{504BA0EE-A011-49BA-9EA8-7BBE06A12B1E}"/>
    <cellStyle name="20% - Ênfase1 70" xfId="3300" xr:uid="{0D0A0ABD-A10B-45F7-8573-07331E46301C}"/>
    <cellStyle name="20% - Ênfase1 70 2" xfId="5580" xr:uid="{6C297E8D-98BB-4239-85A7-17F18653243E}"/>
    <cellStyle name="20% - Ênfase1 70 2 2" xfId="10187" xr:uid="{899CD93C-5F7C-47E3-A816-E527DB5718B7}"/>
    <cellStyle name="20% - Ênfase1 70 3" xfId="6817" xr:uid="{6EDAD09B-51E7-4F2A-B0CC-163F097C6739}"/>
    <cellStyle name="20% - Ênfase1 70 3 2" xfId="11424" xr:uid="{5E11E410-F26D-47CE-84B2-37A3429659D9}"/>
    <cellStyle name="20% - Ênfase1 70 4" xfId="7157" xr:uid="{4F2C7066-12D2-4B44-84EC-E05ED08050E9}"/>
    <cellStyle name="20% - Ênfase1 70 5" xfId="8334" xr:uid="{CA1CDFA0-2DFE-4003-A590-D3601BF154A3}"/>
    <cellStyle name="20% - Ênfase1 71" xfId="3314" xr:uid="{0348C94B-16E3-4337-B9F1-DDDCCC55D423}"/>
    <cellStyle name="20% - Ênfase1 71 2" xfId="5594" xr:uid="{216F008A-EAAB-4765-B5F5-EBCF80B6073A}"/>
    <cellStyle name="20% - Ênfase1 71 2 2" xfId="10201" xr:uid="{C4104061-ECCB-42A7-B4EA-C32DEC82FF67}"/>
    <cellStyle name="20% - Ênfase1 71 3" xfId="6831" xr:uid="{43975318-ACB0-43A2-9EB5-16C7CB417A88}"/>
    <cellStyle name="20% - Ênfase1 71 3 2" xfId="11438" xr:uid="{09A08ADB-FEC5-43FF-BC94-62C8E0F449EE}"/>
    <cellStyle name="20% - Ênfase1 71 4" xfId="8348" xr:uid="{1FD20574-D0B4-4120-823F-9826A14EDA4D}"/>
    <cellStyle name="20% - Ênfase1 72" xfId="3328" xr:uid="{2D50D9E1-D4F8-44F2-A04E-CC4E81544D6A}"/>
    <cellStyle name="20% - Ênfase1 72 2" xfId="5608" xr:uid="{1205118A-0CE2-409C-89C4-333896FBA0CC}"/>
    <cellStyle name="20% - Ênfase1 72 2 2" xfId="10215" xr:uid="{68C83406-C6C6-40C0-914A-0E5B1ECFA691}"/>
    <cellStyle name="20% - Ênfase1 72 3" xfId="6845" xr:uid="{E3E6ADA9-4FF9-4756-BEA7-7D1C7C3867E7}"/>
    <cellStyle name="20% - Ênfase1 72 3 2" xfId="11452" xr:uid="{7EE29C6E-5DD3-441C-A6ED-D113E24DA690}"/>
    <cellStyle name="20% - Ênfase1 72 4" xfId="8362" xr:uid="{B97AFF15-5ADD-4EA9-B9CE-44AD052606A3}"/>
    <cellStyle name="20% - Ênfase1 73" xfId="3342" xr:uid="{295C0C99-6F51-495D-B55B-A53FBA2DE846}"/>
    <cellStyle name="20% - Ênfase1 73 2" xfId="5622" xr:uid="{FDAA5895-0E6D-4984-A5CB-749F09B26042}"/>
    <cellStyle name="20% - Ênfase1 73 2 2" xfId="10229" xr:uid="{18378A7E-C405-4A5D-89B2-0DFBF04599CF}"/>
    <cellStyle name="20% - Ênfase1 73 3" xfId="6859" xr:uid="{9C53B047-E758-422B-95FE-C4D9395FD783}"/>
    <cellStyle name="20% - Ênfase1 73 3 2" xfId="11466" xr:uid="{BB1F4C4A-570B-4C91-AB57-478234E36471}"/>
    <cellStyle name="20% - Ênfase1 73 4" xfId="8376" xr:uid="{CB539632-43B3-490F-9EFB-FCB4B8660ED2}"/>
    <cellStyle name="20% - Ênfase1 74" xfId="3356" xr:uid="{9EE18B6F-A70E-4BAF-AD04-E686234F7643}"/>
    <cellStyle name="20% - Ênfase1 74 2" xfId="5636" xr:uid="{133EB47A-CB95-4A54-9968-28D71114807B}"/>
    <cellStyle name="20% - Ênfase1 74 2 2" xfId="10243" xr:uid="{91B38058-E39F-4FD9-83FC-F7290DA45E82}"/>
    <cellStyle name="20% - Ênfase1 74 3" xfId="6873" xr:uid="{9109A391-3D8C-46E3-8040-66709CF20C0E}"/>
    <cellStyle name="20% - Ênfase1 74 3 2" xfId="11480" xr:uid="{D212CEA7-1BE0-4B26-A7DA-D8BB5CB02F7F}"/>
    <cellStyle name="20% - Ênfase1 74 4" xfId="8390" xr:uid="{50AB4407-53C3-42F1-986A-977E287F54D2}"/>
    <cellStyle name="20% - Ênfase1 75" xfId="3370" xr:uid="{FDF30262-5D4C-4627-AA79-E2557FC80A4A}"/>
    <cellStyle name="20% - Ênfase1 75 2" xfId="5650" xr:uid="{06391831-1AF4-4AA7-83ED-ECF73C5B1EF5}"/>
    <cellStyle name="20% - Ênfase1 75 2 2" xfId="10257" xr:uid="{9795EEF2-5749-4388-A50F-F6F8D2D31838}"/>
    <cellStyle name="20% - Ênfase1 75 3" xfId="6887" xr:uid="{D104E62C-44B4-4BA3-9291-60BC7105C6AE}"/>
    <cellStyle name="20% - Ênfase1 75 3 2" xfId="11494" xr:uid="{B6DE8A65-1266-4149-A342-69D5460F7A44}"/>
    <cellStyle name="20% - Ênfase1 75 4" xfId="8404" xr:uid="{05130190-1AE0-4C56-B7F6-2A3089C1546A}"/>
    <cellStyle name="20% - Ênfase1 76" xfId="3384" xr:uid="{9DE1BF25-FC50-4BCC-9AD9-61165E43A76F}"/>
    <cellStyle name="20% - Ênfase1 76 2" xfId="5664" xr:uid="{3E126FFE-6B59-487A-BFFE-0FCAB1E5B1E1}"/>
    <cellStyle name="20% - Ênfase1 76 2 2" xfId="10271" xr:uid="{48D1F7F7-2699-4385-B1C8-14CD569CB595}"/>
    <cellStyle name="20% - Ênfase1 76 3" xfId="6901" xr:uid="{02306E52-C5B7-482A-9958-C225FAADEEC1}"/>
    <cellStyle name="20% - Ênfase1 76 3 2" xfId="11508" xr:uid="{C2ADEE37-4484-4821-BFFC-ED79DC7B093F}"/>
    <cellStyle name="20% - Ênfase1 76 4" xfId="8418" xr:uid="{116E11CF-E194-46AD-BA32-183A0F795CAE}"/>
    <cellStyle name="20% - Ênfase1 77" xfId="3398" xr:uid="{0A72E8D6-CF16-4377-9C80-B44F0E7D0799}"/>
    <cellStyle name="20% - Ênfase1 77 2" xfId="5678" xr:uid="{D0C7D028-B733-4420-9635-69517D75E1EC}"/>
    <cellStyle name="20% - Ênfase1 77 2 2" xfId="10285" xr:uid="{BA608735-C0A5-459E-861A-6D1AABEB06C1}"/>
    <cellStyle name="20% - Ênfase1 77 3" xfId="6915" xr:uid="{A18381BA-1165-46A9-A343-F41AB0A770F6}"/>
    <cellStyle name="20% - Ênfase1 77 3 2" xfId="11522" xr:uid="{923DDCC3-B73F-4CF3-908B-5657C7E2EC6C}"/>
    <cellStyle name="20% - Ênfase1 77 4" xfId="8432" xr:uid="{B81F26B1-0A25-4462-BE4D-922218CBB8EF}"/>
    <cellStyle name="20% - Ênfase1 78" xfId="3412" xr:uid="{B07B6CD5-539A-42C2-A34C-A0F1832E67EB}"/>
    <cellStyle name="20% - Ênfase1 78 2" xfId="5692" xr:uid="{9F857181-F74C-4068-B945-351796F4AE18}"/>
    <cellStyle name="20% - Ênfase1 78 2 2" xfId="10299" xr:uid="{E72600FB-CF3B-4CB5-8755-B3BE21AAEB66}"/>
    <cellStyle name="20% - Ênfase1 78 3" xfId="6929" xr:uid="{B422A5AC-4F1A-44E9-A4B9-AEE83345953A}"/>
    <cellStyle name="20% - Ênfase1 78 3 2" xfId="11536" xr:uid="{A1B0060E-D7F1-4AD2-A8CD-93EC4D67EF73}"/>
    <cellStyle name="20% - Ênfase1 78 4" xfId="8446" xr:uid="{5DCB5AA2-42CD-44F8-BF27-F2C79D4A3136}"/>
    <cellStyle name="20% - Ênfase1 79" xfId="3426" xr:uid="{D3F9F80F-8706-4453-85AA-641186B5E3AD}"/>
    <cellStyle name="20% - Ênfase1 79 2" xfId="5706" xr:uid="{8555A10C-5631-4506-A882-56AB2C28DADF}"/>
    <cellStyle name="20% - Ênfase1 79 2 2" xfId="10313" xr:uid="{A0726F30-FEE2-49F0-BC40-DCCCEA3760A5}"/>
    <cellStyle name="20% - Ênfase1 79 3" xfId="6943" xr:uid="{9EABF19D-8B47-4578-86C1-B47B878DE910}"/>
    <cellStyle name="20% - Ênfase1 79 3 2" xfId="11550" xr:uid="{832C3D0B-9741-4234-8CA1-5E87A03A5AC6}"/>
    <cellStyle name="20% - Ênfase1 79 4" xfId="8460" xr:uid="{BB211568-D79B-4350-98BC-1D816E1F7048}"/>
    <cellStyle name="20% - Ênfase1 8" xfId="467" xr:uid="{988BF558-7C05-4110-817C-F66CA8427400}"/>
    <cellStyle name="20% - Ênfase1 8 2" xfId="1416" xr:uid="{541E8089-DDB4-4C74-A3CE-9373645B9E1A}"/>
    <cellStyle name="20% - Ênfase1 8 2 2" xfId="4668" xr:uid="{1E9506BC-7D85-4690-959E-172735DEBB36}"/>
    <cellStyle name="20% - Ênfase1 8 2 2 2" xfId="14219" xr:uid="{0F95501F-D174-401D-8A4A-E9156227779F}"/>
    <cellStyle name="20% - Ênfase1 8 2 3" xfId="9308" xr:uid="{43930D7A-AE88-45CE-BD9F-DAA23D02671F}"/>
    <cellStyle name="20% - Ênfase1 8 3" xfId="5934" xr:uid="{061406AF-9F86-44FC-A399-1B1BAF803352}"/>
    <cellStyle name="20% - Ênfase1 8 3 2" xfId="10541" xr:uid="{A91BAAC9-D84C-44F8-B32E-E0DE343E4C9C}"/>
    <cellStyle name="20% - Ênfase1 8 4" xfId="4315" xr:uid="{AB8E96A1-F3A6-4494-B9DE-28B1ABE9D67E}"/>
    <cellStyle name="20% - Ênfase1 8 4 2" xfId="9221" xr:uid="{E7032AFC-D19D-4368-9F94-D67243D8B2DF}"/>
    <cellStyle name="20% - Ênfase1 8 5" xfId="2354" xr:uid="{0CA0CA2C-6761-41C6-A30B-1424E0380F47}"/>
    <cellStyle name="20% - Ênfase1 80" xfId="3440" xr:uid="{B465362C-2B89-4160-A044-0294A4C6497B}"/>
    <cellStyle name="20% - Ênfase1 80 2" xfId="5720" xr:uid="{16AECB2B-4B24-40ED-A2BF-4757933F15DF}"/>
    <cellStyle name="20% - Ênfase1 80 2 2" xfId="10327" xr:uid="{5C3026E3-75F5-490A-BB91-71E031CF79BC}"/>
    <cellStyle name="20% - Ênfase1 80 3" xfId="6957" xr:uid="{D0C35689-5357-41BF-82A3-98C96C5ADFDA}"/>
    <cellStyle name="20% - Ênfase1 80 3 2" xfId="11564" xr:uid="{A387B49B-0322-4213-9182-F05A7AE3F610}"/>
    <cellStyle name="20% - Ênfase1 80 4" xfId="8474" xr:uid="{2FA381BB-FAC9-4D38-BF3F-D1BBB4D6032C}"/>
    <cellStyle name="20% - Ênfase1 81" xfId="3454" xr:uid="{F1244C52-013D-4CCF-965A-AFDA24346BB9}"/>
    <cellStyle name="20% - Ênfase1 81 2" xfId="5734" xr:uid="{1AF90D65-278A-4D91-922E-104B5F4F26BC}"/>
    <cellStyle name="20% - Ênfase1 81 2 2" xfId="10341" xr:uid="{51EBD7E8-12C4-4E73-95EF-2F38FD385A0F}"/>
    <cellStyle name="20% - Ênfase1 81 3" xfId="6971" xr:uid="{27D7035F-2FBC-4E0D-9590-DBD3C6828E2D}"/>
    <cellStyle name="20% - Ênfase1 81 3 2" xfId="11578" xr:uid="{05E8DF0F-DD7F-400D-B5C6-9C8388A4048A}"/>
    <cellStyle name="20% - Ênfase1 81 4" xfId="8488" xr:uid="{04E0FBCA-1AEC-4FEB-93C9-CFEC64638582}"/>
    <cellStyle name="20% - Ênfase1 82" xfId="3468" xr:uid="{6C4B29A9-2146-46F4-9A38-136CC3F45D1B}"/>
    <cellStyle name="20% - Ênfase1 82 2" xfId="5748" xr:uid="{961E3EF4-66C4-4F4B-B2A6-1ED2F3AA65AF}"/>
    <cellStyle name="20% - Ênfase1 82 2 2" xfId="10355" xr:uid="{2A2AFC52-39A4-40E0-B28A-3E284C221022}"/>
    <cellStyle name="20% - Ênfase1 82 3" xfId="6985" xr:uid="{0905BC02-88E4-4CA4-B028-E4D608A0A6F9}"/>
    <cellStyle name="20% - Ênfase1 82 3 2" xfId="11592" xr:uid="{A12FE503-1202-4AA8-882F-57FAD499721A}"/>
    <cellStyle name="20% - Ênfase1 82 4" xfId="8502" xr:uid="{5BC85F91-4124-46BA-B6CD-19C76D46A05D}"/>
    <cellStyle name="20% - Ênfase1 83" xfId="3482" xr:uid="{CEF8844F-F6FF-4F23-96C4-79602FF5A41E}"/>
    <cellStyle name="20% - Ênfase1 83 2" xfId="5762" xr:uid="{779F97A7-3891-4675-A5C1-EB7CFC291D2A}"/>
    <cellStyle name="20% - Ênfase1 83 2 2" xfId="10369" xr:uid="{9D387776-933B-4C5B-9FB4-02D5319F8CAA}"/>
    <cellStyle name="20% - Ênfase1 83 3" xfId="6999" xr:uid="{06AE731F-9E3B-4AD3-9352-9542AB1A8D0F}"/>
    <cellStyle name="20% - Ênfase1 83 3 2" xfId="11606" xr:uid="{E99764D2-3A99-40CA-8754-058513C592A2}"/>
    <cellStyle name="20% - Ênfase1 83 4" xfId="8516" xr:uid="{5E276267-9AF7-4EAF-9088-80CE6AC1B5D2}"/>
    <cellStyle name="20% - Ênfase1 84" xfId="3496" xr:uid="{ABF8E4A6-5F9D-48E6-8FEB-BECFB9C56C29}"/>
    <cellStyle name="20% - Ênfase1 84 2" xfId="5776" xr:uid="{BC540BA0-3437-40E0-ACF8-7F6AFB7F12A2}"/>
    <cellStyle name="20% - Ênfase1 84 2 2" xfId="10383" xr:uid="{775C7487-4CBF-429D-9D39-19543CE979C3}"/>
    <cellStyle name="20% - Ênfase1 84 3" xfId="7013" xr:uid="{A0DF5C74-0E99-4BF8-AEEA-57750C741B2E}"/>
    <cellStyle name="20% - Ênfase1 84 3 2" xfId="11620" xr:uid="{3977B5C3-1D01-4AB6-A605-54C8F22B9974}"/>
    <cellStyle name="20% - Ênfase1 84 4" xfId="8530" xr:uid="{8D1A11C9-E619-460B-95A4-01173785D2D2}"/>
    <cellStyle name="20% - Ênfase1 85" xfId="3510" xr:uid="{018A1B33-435F-49ED-A4A5-DA34931EA832}"/>
    <cellStyle name="20% - Ênfase1 85 2" xfId="5790" xr:uid="{4B7016C1-A265-4AB2-A13A-625F4E0CFFBC}"/>
    <cellStyle name="20% - Ênfase1 85 2 2" xfId="10397" xr:uid="{EFD1B56E-2F40-420F-B196-A88F67E02F2B}"/>
    <cellStyle name="20% - Ênfase1 85 3" xfId="7027" xr:uid="{2E27B576-7B7F-4E44-8FFD-288E357ED4F8}"/>
    <cellStyle name="20% - Ênfase1 85 3 2" xfId="11634" xr:uid="{32E2A6C4-004A-4564-B7A9-72F29824E183}"/>
    <cellStyle name="20% - Ênfase1 85 4" xfId="8544" xr:uid="{6459AFFF-7CBD-4346-83A6-D44414FCF055}"/>
    <cellStyle name="20% - Ênfase1 86" xfId="3524" xr:uid="{0C37C892-2411-49A8-9870-0EF2DEBB23D7}"/>
    <cellStyle name="20% - Ênfase1 86 2" xfId="5804" xr:uid="{DB14A424-29E3-4EF3-BEF5-9D31099BC165}"/>
    <cellStyle name="20% - Ênfase1 86 2 2" xfId="10411" xr:uid="{423DC978-ACCF-4980-98DE-929C4EC87498}"/>
    <cellStyle name="20% - Ênfase1 86 3" xfId="7041" xr:uid="{EBF1F6AF-EA80-4BF6-9DC0-30004578FE42}"/>
    <cellStyle name="20% - Ênfase1 86 3 2" xfId="11648" xr:uid="{2E93E1D9-81EA-4F06-ABFB-0EE7BBB15063}"/>
    <cellStyle name="20% - Ênfase1 86 4" xfId="8558" xr:uid="{EB11940B-4072-4D1A-80D4-43A5A53176CB}"/>
    <cellStyle name="20% - Ênfase1 87" xfId="3538" xr:uid="{1AD3B045-C8CD-4F16-9A47-2FE5360A8EAF}"/>
    <cellStyle name="20% - Ênfase1 87 2" xfId="5818" xr:uid="{9923152E-5F84-4D2C-AC7F-78AC4788E442}"/>
    <cellStyle name="20% - Ênfase1 87 2 2" xfId="10425" xr:uid="{07A5FCB5-ED8F-49F8-89A6-2AF1452F70D8}"/>
    <cellStyle name="20% - Ênfase1 87 3" xfId="7055" xr:uid="{29941F24-AED3-4B9B-8B49-B6D20053D6C6}"/>
    <cellStyle name="20% - Ênfase1 87 3 2" xfId="11662" xr:uid="{DC66AEB3-B240-42DA-86B3-D756FAF198A3}"/>
    <cellStyle name="20% - Ênfase1 87 4" xfId="8572" xr:uid="{8849E1FD-F6A8-4AAA-809F-C94FC6109290}"/>
    <cellStyle name="20% - Ênfase1 88" xfId="3552" xr:uid="{C4D47179-3154-4731-A71D-0C1632D98D25}"/>
    <cellStyle name="20% - Ênfase1 88 2" xfId="5832" xr:uid="{B898C13B-C625-4F95-89B7-F114E49E8173}"/>
    <cellStyle name="20% - Ênfase1 88 2 2" xfId="10439" xr:uid="{010B2816-5939-490A-BA1B-B5A0D0569276}"/>
    <cellStyle name="20% - Ênfase1 88 3" xfId="7069" xr:uid="{ED7F57D5-9145-4A22-A0DF-60435E6A50FE}"/>
    <cellStyle name="20% - Ênfase1 88 3 2" xfId="11676" xr:uid="{E150B0DF-CFDA-4FB7-AB19-251B0541C97A}"/>
    <cellStyle name="20% - Ênfase1 88 4" xfId="8586" xr:uid="{6F9729CA-79EB-4FD5-B16C-A6FF803CAA40}"/>
    <cellStyle name="20% - Ênfase1 89" xfId="3566" xr:uid="{1673FAE7-719B-434D-916C-7615040FCE0B}"/>
    <cellStyle name="20% - Ênfase1 89 2" xfId="5846" xr:uid="{AA8FBB0E-D7A5-4F11-92EC-9A4CAF937978}"/>
    <cellStyle name="20% - Ênfase1 89 2 2" xfId="10453" xr:uid="{BF9724CB-95EE-471F-9045-97EDB15E9EB8}"/>
    <cellStyle name="20% - Ênfase1 89 3" xfId="7083" xr:uid="{6631FC33-2D92-442B-9FDC-EA22E2B28DEF}"/>
    <cellStyle name="20% - Ênfase1 89 3 2" xfId="11690" xr:uid="{52B668F1-B108-4D54-A585-CE0CE8AABBAF}"/>
    <cellStyle name="20% - Ênfase1 89 4" xfId="8600" xr:uid="{F02E19B6-CC82-4088-9B53-B012902A2121}"/>
    <cellStyle name="20% - Ênfase1 9" xfId="482" xr:uid="{1C7ADB8A-C2A9-4252-8277-B20C4201DDBF}"/>
    <cellStyle name="20% - Ênfase1 9 2" xfId="1431" xr:uid="{13758E30-1547-4D34-82C1-F8DBFA6B655C}"/>
    <cellStyle name="20% - Ênfase1 9 2 2" xfId="4683" xr:uid="{270426AC-0110-4043-9BC1-E8084C785AEE}"/>
    <cellStyle name="20% - Ênfase1 9 2 3" xfId="13289" xr:uid="{5B8B34AD-1B09-4BFF-B4A1-AE8E74BCFF06}"/>
    <cellStyle name="20% - Ênfase1 9 3" xfId="4136" xr:uid="{5CFC10BA-729A-4569-8418-FB78B5AB78E4}"/>
    <cellStyle name="20% - Ênfase1 9 3 2" xfId="9154" xr:uid="{B2AFC255-A401-4EA6-9633-757C1B02EBA8}"/>
    <cellStyle name="20% - Ênfase1 9 4" xfId="2369" xr:uid="{C4A06997-573F-4DCC-9FAD-96658B718502}"/>
    <cellStyle name="20% - Ênfase1 90" xfId="3580" xr:uid="{18F5849F-AF45-405C-A255-BF2859271CBC}"/>
    <cellStyle name="20% - Ênfase1 90 2" xfId="5860" xr:uid="{8EAA893D-7B10-40A1-A54F-37E5C96F9DE3}"/>
    <cellStyle name="20% - Ênfase1 90 2 2" xfId="10467" xr:uid="{34F7A486-BEA3-452E-A00B-BF1C202176BB}"/>
    <cellStyle name="20% - Ênfase1 90 3" xfId="7097" xr:uid="{26BDF6AE-0979-4182-8AF9-16957B844EF9}"/>
    <cellStyle name="20% - Ênfase1 90 3 2" xfId="11704" xr:uid="{E47AC942-2FC8-479F-8794-A5456920AA07}"/>
    <cellStyle name="20% - Ênfase1 90 4" xfId="8614" xr:uid="{EBE4685C-4C2B-47CC-9A3D-B53D3275F8DD}"/>
    <cellStyle name="20% - Ênfase1 91" xfId="3594" xr:uid="{873DC1E6-08CE-490E-9629-3C9465996831}"/>
    <cellStyle name="20% - Ênfase1 91 2" xfId="5874" xr:uid="{55307A86-DDAE-4476-9E54-B85BFED3C716}"/>
    <cellStyle name="20% - Ênfase1 91 2 2" xfId="10481" xr:uid="{7AB010B6-F53E-4378-87AE-5EC8F577B441}"/>
    <cellStyle name="20% - Ênfase1 91 3" xfId="7111" xr:uid="{55504DD6-2879-46A4-B4F9-671BFA13D6F6}"/>
    <cellStyle name="20% - Ênfase1 91 3 2" xfId="11718" xr:uid="{B35950E8-F852-4797-9BD4-567AF5CCF441}"/>
    <cellStyle name="20% - Ênfase1 91 4" xfId="8628" xr:uid="{46DEEE16-13AA-431C-876E-101067BCE122}"/>
    <cellStyle name="20% - Ênfase1 92" xfId="3608" xr:uid="{0FE60C9F-FC45-49E4-99B1-9829FC16556E}"/>
    <cellStyle name="20% - Ênfase1 92 2" xfId="8642" xr:uid="{686F47C0-1272-4513-B2FE-5B13966DEED7}"/>
    <cellStyle name="20% - Ênfase1 93" xfId="3622" xr:uid="{9CDF5831-13F6-4577-9C79-42BB4F13490C}"/>
    <cellStyle name="20% - Ênfase1 93 2" xfId="8656" xr:uid="{6A79DA8D-F00B-46F6-9BFA-7D32662F047E}"/>
    <cellStyle name="20% - Ênfase1 94" xfId="3636" xr:uid="{4405F006-1A41-4B9C-BEAF-F490629F85DB}"/>
    <cellStyle name="20% - Ênfase1 94 2" xfId="8670" xr:uid="{213728CA-0674-4A68-B9EA-4CDEDD6C52C5}"/>
    <cellStyle name="20% - Ênfase1 95" xfId="3650" xr:uid="{79C90FE9-4870-4A6A-AE3C-FA4E24D82166}"/>
    <cellStyle name="20% - Ênfase1 95 2" xfId="8684" xr:uid="{7666709E-67B2-451C-AA4F-FC05DDA6420C}"/>
    <cellStyle name="20% - Ênfase1 96" xfId="3664" xr:uid="{94B1F538-A6FF-4250-82E9-D0F80EC1B3FD}"/>
    <cellStyle name="20% - Ênfase1 96 2" xfId="8698" xr:uid="{87AA2E69-FE85-499D-8D8B-4FF107283A40}"/>
    <cellStyle name="20% - Ênfase1 97" xfId="3678" xr:uid="{FCA13B62-B8B5-41E7-B23C-C4A5D5F86BD9}"/>
    <cellStyle name="20% - Ênfase1 97 2" xfId="8712" xr:uid="{BD9A1CF7-8779-4B9C-A375-5B0377D0603B}"/>
    <cellStyle name="20% - Ênfase1 98" xfId="3692" xr:uid="{159B1F14-93FA-4F4D-892E-4FC429BEC639}"/>
    <cellStyle name="20% - Ênfase1 98 2" xfId="8726" xr:uid="{69958372-C043-42AE-A34E-AC99E2D0E8DC}"/>
    <cellStyle name="20% - Ênfase1 99" xfId="3706" xr:uid="{F0F42592-A6E3-4725-8BBA-56250E0BE764}"/>
    <cellStyle name="20% - Ênfase1 99 2" xfId="8740" xr:uid="{F881676E-3297-49D0-96CB-26C11E219AA5}"/>
    <cellStyle name="20% - Ênfase2" xfId="113" builtinId="34" customBuiltin="1"/>
    <cellStyle name="20% - Ênfase2 10" xfId="499" xr:uid="{6543A7B2-AED1-4860-9A70-D18D647BFE7E}"/>
    <cellStyle name="20% - Ênfase2 10 2" xfId="1448" xr:uid="{08BC2ABB-4437-4396-8A53-F93F2F1DA409}"/>
    <cellStyle name="20% - Ênfase2 10 2 2" xfId="4699" xr:uid="{9C416CA0-2C4A-4EC1-AA3D-F9E6434765D6}"/>
    <cellStyle name="20% - Ênfase2 10 2 2 2" xfId="14235" xr:uid="{D0449CFA-55CC-4294-89C8-CEA397172E4D}"/>
    <cellStyle name="20% - Ênfase2 10 2 3" xfId="9325" xr:uid="{C265B2E3-EE3B-4626-ADCE-52A66C5B3776}"/>
    <cellStyle name="20% - Ênfase2 10 3" xfId="5951" xr:uid="{5617B40B-850D-4FC4-B622-90B20400B46F}"/>
    <cellStyle name="20% - Ênfase2 10 3 2" xfId="10558" xr:uid="{A7DE6035-585A-4E61-93AB-FD1E5310F840}"/>
    <cellStyle name="20% - Ênfase2 10 4" xfId="2385" xr:uid="{565CF9B6-F95D-4143-A260-AD014326135B}"/>
    <cellStyle name="20% - Ênfase2 10 4 2" xfId="13473" xr:uid="{24C6014B-9EAB-4D8C-AA20-6D5FE35B2643}"/>
    <cellStyle name="20% - Ênfase2 10 5" xfId="7476" xr:uid="{DABB292F-BA91-4099-A9CF-05E2910C97C4}"/>
    <cellStyle name="20% - Ênfase2 100" xfId="3722" xr:uid="{FE6DBF8F-6349-456C-B679-56D6D93FBC2B}"/>
    <cellStyle name="20% - Ênfase2 100 2" xfId="8756" xr:uid="{BAFDCE8C-36CE-4F34-B7CB-2AD59C555F32}"/>
    <cellStyle name="20% - Ênfase2 101" xfId="3736" xr:uid="{5195A9E8-78D2-4223-B52E-53BF84E1D024}"/>
    <cellStyle name="20% - Ênfase2 101 2" xfId="8770" xr:uid="{2478B1E8-3DB3-4568-A89E-ABA5957C038F}"/>
    <cellStyle name="20% - Ênfase2 102" xfId="3750" xr:uid="{08571363-DACB-4E41-8CE8-BAA9B0B7C47C}"/>
    <cellStyle name="20% - Ênfase2 102 2" xfId="8784" xr:uid="{75671525-2D9E-4492-AAF8-75A0F1F60152}"/>
    <cellStyle name="20% - Ênfase2 103" xfId="3764" xr:uid="{7C6D3C3F-AC13-4640-BC93-3FC3D1343AEE}"/>
    <cellStyle name="20% - Ênfase2 103 2" xfId="8798" xr:uid="{C26790EC-CE44-4080-9EB2-CC887ABE024D}"/>
    <cellStyle name="20% - Ênfase2 104" xfId="3778" xr:uid="{D5684DE8-4CD2-4D8E-B2C7-CF518D1CEF07}"/>
    <cellStyle name="20% - Ênfase2 104 2" xfId="8812" xr:uid="{DACFCBBD-742E-4A5E-8CCE-BDD5C4BC41BA}"/>
    <cellStyle name="20% - Ênfase2 105" xfId="3792" xr:uid="{11CC7979-E238-446D-BE04-862BADEEC304}"/>
    <cellStyle name="20% - Ênfase2 105 2" xfId="8826" xr:uid="{C1734886-E7FC-436B-8D79-7B6440E1A058}"/>
    <cellStyle name="20% - Ênfase2 106" xfId="3806" xr:uid="{001C7A1D-B48D-4463-81EE-7F1FBE74CFE3}"/>
    <cellStyle name="20% - Ênfase2 106 2" xfId="8840" xr:uid="{BDA048E2-05F3-455B-AE15-5672EBD3DDCA}"/>
    <cellStyle name="20% - Ênfase2 107" xfId="3820" xr:uid="{0211C003-DBBA-40B0-B6EC-565EF9C2FBBF}"/>
    <cellStyle name="20% - Ênfase2 107 2" xfId="8854" xr:uid="{E8FCA419-215B-4844-B239-E67CCFA01429}"/>
    <cellStyle name="20% - Ênfase2 108" xfId="3834" xr:uid="{C1F42818-42CB-4FDA-B186-E9BF0FAD4EEC}"/>
    <cellStyle name="20% - Ênfase2 108 2" xfId="8868" xr:uid="{27677573-38A0-457B-AB64-6BBF29E1F760}"/>
    <cellStyle name="20% - Ênfase2 109" xfId="3848" xr:uid="{D9551FD6-6797-475C-942B-769319AC1D39}"/>
    <cellStyle name="20% - Ênfase2 109 2" xfId="8882" xr:uid="{AB86B2BB-CB61-4BC8-ACA5-AD499C14C54C}"/>
    <cellStyle name="20% - Ênfase2 11" xfId="514" xr:uid="{33A8EFD3-748A-4A94-B842-9BDA9FEDB7F4}"/>
    <cellStyle name="20% - Ênfase2 11 2" xfId="1463" xr:uid="{E823A5A8-59E7-4E4B-AEB7-845067FBD68F}"/>
    <cellStyle name="20% - Ênfase2 11 2 2" xfId="4713" xr:uid="{742E6664-F686-4C85-8CB8-0009A6B54AC6}"/>
    <cellStyle name="20% - Ênfase2 11 2 3" xfId="13305" xr:uid="{07501A21-FEF9-4D58-B86A-6323E05752B6}"/>
    <cellStyle name="20% - Ênfase2 11 3" xfId="4331" xr:uid="{1E688FBB-28B2-48A6-8E99-4A6E31E6262B}"/>
    <cellStyle name="20% - Ênfase2 11 4" xfId="2399" xr:uid="{BD843159-589C-42C5-8765-6437E494FCD4}"/>
    <cellStyle name="20% - Ênfase2 11 4 2" xfId="13487" xr:uid="{E8D8CF26-DDEE-4E10-81AE-0AD96BB6FC37}"/>
    <cellStyle name="20% - Ênfase2 11 5" xfId="7490" xr:uid="{439CE816-5030-4DCC-86B1-B5A3B743E5E1}"/>
    <cellStyle name="20% - Ênfase2 110" xfId="3862" xr:uid="{99EDDE22-9F6A-4B9E-9118-5F73E1CBCF3B}"/>
    <cellStyle name="20% - Ênfase2 110 2" xfId="8896" xr:uid="{E39E98CA-5644-42D2-9095-886F11DCB8CB}"/>
    <cellStyle name="20% - Ênfase2 111" xfId="3876" xr:uid="{A915C308-E5AE-494D-BAA3-5B622ECB7823}"/>
    <cellStyle name="20% - Ênfase2 111 2" xfId="8910" xr:uid="{252C7101-51A2-4D41-89C1-A4066764F7CD}"/>
    <cellStyle name="20% - Ênfase2 112" xfId="3890" xr:uid="{63377D04-D381-4336-8574-425B9648D7C1}"/>
    <cellStyle name="20% - Ênfase2 112 2" xfId="8924" xr:uid="{365232F5-4478-41CA-A4B6-387260AEB2A8}"/>
    <cellStyle name="20% - Ênfase2 113" xfId="3904" xr:uid="{104F2E99-17E2-4872-87AF-5092F824BAFA}"/>
    <cellStyle name="20% - Ênfase2 113 2" xfId="8938" xr:uid="{9B34F2FB-9F32-4BCF-A1B7-3A81F5ECC121}"/>
    <cellStyle name="20% - Ênfase2 114" xfId="3918" xr:uid="{25CE2528-43E1-4626-ABB9-F4452B5D22F0}"/>
    <cellStyle name="20% - Ênfase2 114 2" xfId="8952" xr:uid="{638A4F42-1672-403C-B578-097B527372FA}"/>
    <cellStyle name="20% - Ênfase2 115" xfId="3932" xr:uid="{B2C32AB0-4462-4D7D-88F4-9AC9F9AD7747}"/>
    <cellStyle name="20% - Ênfase2 115 2" xfId="8966" xr:uid="{C5E36FE1-6A08-4E8F-B73F-B581C5EE4E30}"/>
    <cellStyle name="20% - Ênfase2 116" xfId="3946" xr:uid="{93B4426C-B7AC-4ACD-BF4D-56747EC1EED7}"/>
    <cellStyle name="20% - Ênfase2 116 2" xfId="8980" xr:uid="{1623F9AB-2C14-4613-B222-DCDF88CA9F8D}"/>
    <cellStyle name="20% - Ênfase2 117" xfId="3960" xr:uid="{95F18837-1FB4-4341-9ECB-6E065EBAC45D}"/>
    <cellStyle name="20% - Ênfase2 117 2" xfId="8994" xr:uid="{69BC07AF-B5AB-4B46-BB25-5C4CD0DCFD7E}"/>
    <cellStyle name="20% - Ênfase2 118" xfId="3974" xr:uid="{AFB1BCE0-4C8F-479E-8D70-795A49182D5D}"/>
    <cellStyle name="20% - Ênfase2 118 2" xfId="9008" xr:uid="{4E387415-DE2D-4C38-90D2-2D3C22F398F1}"/>
    <cellStyle name="20% - Ênfase2 119" xfId="3988" xr:uid="{34913BE0-A6DF-4F30-A4AB-B6ED44647A33}"/>
    <cellStyle name="20% - Ênfase2 119 2" xfId="9022" xr:uid="{F946E82C-3F24-48A3-AE6C-1E7134FE37D9}"/>
    <cellStyle name="20% - Ênfase2 12" xfId="529" xr:uid="{A9412B54-3673-45B8-9F5F-00C0348212CE}"/>
    <cellStyle name="20% - Ênfase2 12 2" xfId="1478" xr:uid="{972BCCC8-4F91-480C-B164-5CE77C6FEC4E}"/>
    <cellStyle name="20% - Ênfase2 12 2 2" xfId="4714" xr:uid="{2733EC76-E61E-4D56-9FF1-6C251FAC7FEB}"/>
    <cellStyle name="20% - Ênfase2 12 2 2 2" xfId="14247" xr:uid="{455C5D9F-2E52-4DF3-8136-5D516BABF29A}"/>
    <cellStyle name="20% - Ênfase2 12 2 3" xfId="9338" xr:uid="{C7CE483D-BFA5-4117-AFAA-74BB07DBC38F}"/>
    <cellStyle name="20% - Ênfase2 12 3" xfId="5964" xr:uid="{599BE3C8-571D-4000-8685-EFDB5787AD26}"/>
    <cellStyle name="20% - Ênfase2 12 3 2" xfId="10571" xr:uid="{9988E97F-5C9D-4A4B-9716-914AA8A8E2C1}"/>
    <cellStyle name="20% - Ênfase2 12 4" xfId="2414" xr:uid="{3FCAF443-36BD-4D58-BDB7-BBC22D86C316}"/>
    <cellStyle name="20% - Ênfase2 12 4 2" xfId="13502" xr:uid="{1DCD0BFA-ADB0-4251-9A02-193F301CDBE4}"/>
    <cellStyle name="20% - Ênfase2 12 5" xfId="7505" xr:uid="{E9E20655-0693-402B-988B-FA184BE5F1B3}"/>
    <cellStyle name="20% - Ênfase2 120" xfId="4003" xr:uid="{605E6CD8-1C63-4A99-A0E7-9964C387216D}"/>
    <cellStyle name="20% - Ênfase2 120 2" xfId="9036" xr:uid="{5B66277E-E58C-4C28-97F2-A642B6A43C84}"/>
    <cellStyle name="20% - Ênfase2 121" xfId="4017" xr:uid="{DAE2E283-FC7B-43A6-ABB7-B4B063FA5C2F}"/>
    <cellStyle name="20% - Ênfase2 121 2" xfId="9050" xr:uid="{D0CC84CE-98F6-4D9C-9DEE-A7C8953933BE}"/>
    <cellStyle name="20% - Ênfase2 122" xfId="2196" xr:uid="{DAA03A3B-DBA4-454A-954E-A026F1E7907E}"/>
    <cellStyle name="20% - Ênfase2 123" xfId="2177" xr:uid="{0F1D02E1-C348-418D-AF90-56D70D2BCBAB}"/>
    <cellStyle name="20% - Ênfase2 123 2" xfId="13431" xr:uid="{2DB3EE04-911F-4A45-AD95-247321BA4E9C}"/>
    <cellStyle name="20% - Ênfase2 124" xfId="312" xr:uid="{EFD1831D-B0DE-4DEA-ACE3-4A11E9E4AD19}"/>
    <cellStyle name="20% - Ênfase2 125" xfId="7438" xr:uid="{880F5894-9D9F-4F7C-BDED-172A3C57AD48}"/>
    <cellStyle name="20% - Ênfase2 13" xfId="544" xr:uid="{E7A1B519-D277-4A39-8E12-4CE33DD82EA4}"/>
    <cellStyle name="20% - Ênfase2 13 2" xfId="1493" xr:uid="{3B81D940-9FE0-43E8-943A-AEE19EF87DDA}"/>
    <cellStyle name="20% - Ênfase2 13 2 2" xfId="4771" xr:uid="{D9A8127A-A5A7-42EE-9CF0-EB5E3232C0D9}"/>
    <cellStyle name="20% - Ênfase2 13 2 2 2" xfId="14279" xr:uid="{3A18C338-28E5-4C2F-90A0-B2E66D67C41C}"/>
    <cellStyle name="20% - Ênfase2 13 2 3" xfId="9378" xr:uid="{3E181D4E-4A8A-4422-9A97-F6C1210CC35C}"/>
    <cellStyle name="20% - Ênfase2 13 3" xfId="6008" xr:uid="{6853B2D6-2325-41C5-A464-E25BA7E138A6}"/>
    <cellStyle name="20% - Ênfase2 13 3 2" xfId="10615" xr:uid="{5D75E138-5E84-4AE2-BFDE-81F5D0E265FF}"/>
    <cellStyle name="20% - Ênfase2 13 4" xfId="2429" xr:uid="{89AC688E-2ACE-4244-BB8B-ADBB597AB8D0}"/>
    <cellStyle name="20% - Ênfase2 13 4 2" xfId="13517" xr:uid="{B7A6B81D-558B-4615-9127-4744356EE608}"/>
    <cellStyle name="20% - Ênfase2 13 5" xfId="7520" xr:uid="{C0C9C1AA-BBE8-467F-B0D6-9CC43F2CE799}"/>
    <cellStyle name="20% - Ênfase2 14" xfId="559" xr:uid="{D3A69B20-338D-4160-8C08-81401760178F}"/>
    <cellStyle name="20% - Ênfase2 14 2" xfId="1508" xr:uid="{1E9AFE4E-19B3-4CB6-8CC2-260DC578A5F1}"/>
    <cellStyle name="20% - Ênfase2 14 2 2" xfId="4797" xr:uid="{78399372-6D48-4A57-BD8A-268E93BA9961}"/>
    <cellStyle name="20% - Ênfase2 14 2 2 2" xfId="14305" xr:uid="{B6CB6C3F-54C1-4DE5-A0BF-891F63682D59}"/>
    <cellStyle name="20% - Ênfase2 14 2 3" xfId="9404" xr:uid="{93F2C9CB-9F42-45C6-ADBE-DE7E813578D5}"/>
    <cellStyle name="20% - Ênfase2 14 3" xfId="6034" xr:uid="{7BC99897-8CB2-48F9-9769-988E1DDCD85D}"/>
    <cellStyle name="20% - Ênfase2 14 3 2" xfId="10641" xr:uid="{12031D1A-AA0F-40AF-8305-8982B85E3699}"/>
    <cellStyle name="20% - Ênfase2 14 4" xfId="2444" xr:uid="{F4BB363E-66F0-4A32-8FDD-3A58514BCF57}"/>
    <cellStyle name="20% - Ênfase2 14 4 2" xfId="13532" xr:uid="{BAA026B5-D0FF-4EFE-9DE6-21B406165A49}"/>
    <cellStyle name="20% - Ênfase2 14 5" xfId="7535" xr:uid="{25FC5926-11E0-433B-B18D-6981EA4F074F}"/>
    <cellStyle name="20% - Ênfase2 15" xfId="574" xr:uid="{7EFD4D6C-8F0A-4F97-8C36-152A478E8B6A}"/>
    <cellStyle name="20% - Ênfase2 15 2" xfId="1523" xr:uid="{23BB0EE6-7AE2-440C-915E-D0DAE39423C5}"/>
    <cellStyle name="20% - Ênfase2 15 2 2" xfId="4812" xr:uid="{6380FA9D-FB54-4C21-B6D1-D6FD3040CFEF}"/>
    <cellStyle name="20% - Ênfase2 15 2 2 2" xfId="14320" xr:uid="{7FCCFE01-1CC6-41C9-B6AE-7D8F8EB113E2}"/>
    <cellStyle name="20% - Ênfase2 15 2 3" xfId="9419" xr:uid="{1C8A8B0E-49B0-4AB7-B989-D842F69D22C2}"/>
    <cellStyle name="20% - Ênfase2 15 3" xfId="6049" xr:uid="{5D449125-24FE-4461-ACB5-4023B3246594}"/>
    <cellStyle name="20% - Ênfase2 15 3 2" xfId="10656" xr:uid="{58EB6BD1-CBE7-4912-8BF2-5D325505EEAB}"/>
    <cellStyle name="20% - Ênfase2 15 4" xfId="2460" xr:uid="{00722510-D2AD-45B1-BF63-67E0DD251728}"/>
    <cellStyle name="20% - Ênfase2 15 4 2" xfId="13548" xr:uid="{EFD9C4AE-710F-445B-9EF9-22C9B4878F81}"/>
    <cellStyle name="20% - Ênfase2 15 5" xfId="7551" xr:uid="{60B13DD3-3836-47B0-A1E4-BCAA9285FDFB}"/>
    <cellStyle name="20% - Ênfase2 16" xfId="589" xr:uid="{54CC75D5-B370-4D0B-9D7C-C65F7F99712B}"/>
    <cellStyle name="20% - Ênfase2 16 2" xfId="1538" xr:uid="{D5361CCC-E9E1-4341-B4C4-63A3050BB67D}"/>
    <cellStyle name="20% - Ênfase2 16 2 2" xfId="4827" xr:uid="{9724F368-EC02-474F-B7C8-C1E2AA40FFA0}"/>
    <cellStyle name="20% - Ênfase2 16 2 2 2" xfId="14335" xr:uid="{33F2CEA9-DC1A-4F49-B7F3-E1A74411B576}"/>
    <cellStyle name="20% - Ênfase2 16 2 3" xfId="9434" xr:uid="{0D4483A0-62E0-4696-A70E-BF68ACDE6EA6}"/>
    <cellStyle name="20% - Ênfase2 16 3" xfId="6064" xr:uid="{B8861256-0E24-4053-BA09-246EC310323D}"/>
    <cellStyle name="20% - Ênfase2 16 3 2" xfId="10671" xr:uid="{171378C4-2802-405B-8048-49E1C4F2170D}"/>
    <cellStyle name="20% - Ênfase2 16 4" xfId="2478" xr:uid="{BD22820C-03B0-444E-A5B2-C845076C3250}"/>
    <cellStyle name="20% - Ênfase2 16 4 2" xfId="13566" xr:uid="{7FE7272F-47B6-4E07-86B5-208BA0BB0594}"/>
    <cellStyle name="20% - Ênfase2 16 5" xfId="7569" xr:uid="{494CE915-D945-4F96-B145-BFB3D95EFB04}"/>
    <cellStyle name="20% - Ênfase2 17" xfId="604" xr:uid="{D10839F1-74EF-4CE7-B7B3-3C817E1B5850}"/>
    <cellStyle name="20% - Ênfase2 17 2" xfId="1553" xr:uid="{665F8A6F-E4E1-4283-A01E-2F00AEC72A67}"/>
    <cellStyle name="20% - Ênfase2 17 2 2" xfId="4842" xr:uid="{4B534698-F129-4202-AD37-666E15FEDF64}"/>
    <cellStyle name="20% - Ênfase2 17 2 2 2" xfId="14350" xr:uid="{4A09B365-EAD6-4F4D-BF0D-50EE576090B9}"/>
    <cellStyle name="20% - Ênfase2 17 2 3" xfId="9449" xr:uid="{43164FA7-8C86-4A92-A256-ADA71C906213}"/>
    <cellStyle name="20% - Ênfase2 17 3" xfId="6079" xr:uid="{4B50080E-E1A0-4085-905C-E97DB00A31C8}"/>
    <cellStyle name="20% - Ênfase2 17 3 2" xfId="10686" xr:uid="{1CDB6DC9-BB9A-4BF5-8A42-0549C1E0DAA5}"/>
    <cellStyle name="20% - Ênfase2 17 4" xfId="2497" xr:uid="{3CECCFBB-73E5-45EF-8414-C5CA2DE1F803}"/>
    <cellStyle name="20% - Ênfase2 17 4 2" xfId="13584" xr:uid="{50B7BE69-DD24-47B1-9151-B844B3AC6E3D}"/>
    <cellStyle name="20% - Ênfase2 17 5" xfId="7588" xr:uid="{6F9DFCDD-1AB6-4353-BA47-F1B8C51603CF}"/>
    <cellStyle name="20% - Ênfase2 18" xfId="619" xr:uid="{BBDD1580-47BD-4925-B012-2927B3F17823}"/>
    <cellStyle name="20% - Ênfase2 18 2" xfId="1568" xr:uid="{8C1F1B3B-A3AC-4272-91D7-CE8C252FAF74}"/>
    <cellStyle name="20% - Ênfase2 18 2 2" xfId="4857" xr:uid="{5F20446F-2FA6-4586-B9B5-0A84C1F77272}"/>
    <cellStyle name="20% - Ênfase2 18 2 2 2" xfId="14365" xr:uid="{E43EA2B6-C63E-475B-A23E-2C0EED3A61A7}"/>
    <cellStyle name="20% - Ênfase2 18 2 3" xfId="9464" xr:uid="{14757297-8C59-4261-97E8-8BC7BC76053A}"/>
    <cellStyle name="20% - Ênfase2 18 3" xfId="6094" xr:uid="{0CEF3114-C20F-4638-B106-7653900A96FE}"/>
    <cellStyle name="20% - Ênfase2 18 3 2" xfId="10701" xr:uid="{C2F847A4-091E-4A83-99D1-FBF8EF367689}"/>
    <cellStyle name="20% - Ênfase2 18 4" xfId="2512" xr:uid="{E4184938-76B6-4AE2-8C8A-A160930E6F4E}"/>
    <cellStyle name="20% - Ênfase2 18 4 2" xfId="13599" xr:uid="{FAEF909B-4DCA-44B4-BC8D-DD94B638AE96}"/>
    <cellStyle name="20% - Ênfase2 18 5" xfId="7603" xr:uid="{2277981D-E7F2-4D3A-9353-A029483E6052}"/>
    <cellStyle name="20% - Ênfase2 19" xfId="634" xr:uid="{D9DBBA84-183F-4844-A370-BC746A02602A}"/>
    <cellStyle name="20% - Ênfase2 19 2" xfId="1583" xr:uid="{F407D5F1-7BE8-4308-BC81-EAFC823DBAE4}"/>
    <cellStyle name="20% - Ênfase2 19 2 2" xfId="4871" xr:uid="{8860ACA0-C356-41D3-991B-AB20D7ECAD36}"/>
    <cellStyle name="20% - Ênfase2 19 2 2 2" xfId="14379" xr:uid="{2CEF44A0-7D77-48B8-904F-A22F59E10959}"/>
    <cellStyle name="20% - Ênfase2 19 2 3" xfId="9478" xr:uid="{DB0E2C53-1591-4872-8099-43F4EAC7D337}"/>
    <cellStyle name="20% - Ênfase2 19 3" xfId="6108" xr:uid="{54D97978-982E-47D2-BCE9-9C7642606580}"/>
    <cellStyle name="20% - Ênfase2 19 3 2" xfId="10715" xr:uid="{2576E14D-2A56-4B50-B8B4-7BF6276B2A0D}"/>
    <cellStyle name="20% - Ênfase2 19 4" xfId="2527" xr:uid="{A5CCD5E2-9270-46AD-8830-0900C229B443}"/>
    <cellStyle name="20% - Ênfase2 19 4 2" xfId="13614" xr:uid="{03455B5E-83FB-40EE-965A-DF2A2D80BB62}"/>
    <cellStyle name="20% - Ênfase2 19 5" xfId="7618" xr:uid="{C9943A0F-4B43-41F2-A050-655C44E5B454}"/>
    <cellStyle name="20% - Ênfase2 2" xfId="2" xr:uid="{00000000-0005-0000-0000-000001000000}"/>
    <cellStyle name="20% - Ênfase2 2 2" xfId="1344" xr:uid="{9722EAD7-0177-468D-A208-F0B59D907911}"/>
    <cellStyle name="20% - Ênfase2 2 2 2" xfId="4561" xr:uid="{7C259ACE-73F7-4FA9-9D52-FF311FF8FB13}"/>
    <cellStyle name="20% - Ênfase2 2 2 2 2" xfId="14185" xr:uid="{BA75DDE4-0274-443D-BF33-1B9F2A591B4D}"/>
    <cellStyle name="20% - Ênfase2 2 2 3" xfId="9271" xr:uid="{5A6527FD-7B07-496A-B520-BF26F28557FB}"/>
    <cellStyle name="20% - Ênfase2 2 3" xfId="5893" xr:uid="{92285D44-F7A7-43BA-8ABB-71881CA325EB}"/>
    <cellStyle name="20% - Ênfase2 2 3 2" xfId="10500" xr:uid="{DAB37F17-90F4-487A-8607-04F3B7D1683D}"/>
    <cellStyle name="20% - Ênfase2 2 4" xfId="7160" xr:uid="{DE97AFC3-8E9E-4F00-A4AF-F0E420A54B2F}"/>
    <cellStyle name="20% - Ênfase2 2 5" xfId="2197" xr:uid="{CAE81476-F8A5-4946-9BAB-63C46D2C56FF}"/>
    <cellStyle name="20% - Ênfase2 2 5 2" xfId="13447" xr:uid="{C21847CE-6F60-4C48-8F79-E335ACA60A9E}"/>
    <cellStyle name="20% - Ênfase2 2 6" xfId="395" xr:uid="{52C46EF6-750B-4DA8-89A2-DC0473924B9B}"/>
    <cellStyle name="20% - Ênfase2 2 7" xfId="7455" xr:uid="{740BD346-78D2-4712-9E8F-6FFAD57F91E6}"/>
    <cellStyle name="20% - Ênfase2 20" xfId="649" xr:uid="{CD8859F1-5934-4165-BD32-4049ACB42DD3}"/>
    <cellStyle name="20% - Ênfase2 20 2" xfId="1598" xr:uid="{3688F174-E3D1-479A-9457-9790D347ED73}"/>
    <cellStyle name="20% - Ênfase2 20 2 2" xfId="4886" xr:uid="{853F77A7-AFA3-4453-9A15-6FCF753D6B9E}"/>
    <cellStyle name="20% - Ênfase2 20 2 2 2" xfId="14394" xr:uid="{B899B8DC-60D6-4920-BE76-9EEFC7034E54}"/>
    <cellStyle name="20% - Ênfase2 20 2 3" xfId="9493" xr:uid="{1DF033A7-42FD-4E69-B2F8-5A5D97A9717A}"/>
    <cellStyle name="20% - Ênfase2 20 3" xfId="6123" xr:uid="{C16FB4B0-7EBE-4819-9AAE-F68E87AC765A}"/>
    <cellStyle name="20% - Ênfase2 20 3 2" xfId="10730" xr:uid="{A4C9D4FD-3A49-4825-87A9-F3136BEA4A6E}"/>
    <cellStyle name="20% - Ênfase2 20 4" xfId="2542" xr:uid="{56A48640-0001-4921-B986-8FD751DC02B9}"/>
    <cellStyle name="20% - Ênfase2 20 4 2" xfId="13629" xr:uid="{B67CB338-F9D1-4456-84FC-11031BAEE66B}"/>
    <cellStyle name="20% - Ênfase2 20 5" xfId="7633" xr:uid="{D8D4CA11-A03A-4A68-BCB0-6E9033C2D5E6}"/>
    <cellStyle name="20% - Ênfase2 21" xfId="664" xr:uid="{EDB8E687-A2FE-4094-9D03-BF6B35CE9DED}"/>
    <cellStyle name="20% - Ênfase2 21 2" xfId="1613" xr:uid="{42E7D6DC-6B27-4E7F-9616-BC279E793FB2}"/>
    <cellStyle name="20% - Ênfase2 21 2 2" xfId="4900" xr:uid="{FFBF792B-A03B-4FD0-82BC-51BA81DF1FEF}"/>
    <cellStyle name="20% - Ênfase2 21 2 2 2" xfId="14408" xr:uid="{C675AD8D-7EE2-499C-A58D-B94E94512B5E}"/>
    <cellStyle name="20% - Ênfase2 21 2 3" xfId="9507" xr:uid="{40489AE9-B035-4591-B7A4-EA846E80C369}"/>
    <cellStyle name="20% - Ênfase2 21 3" xfId="6137" xr:uid="{2059DB6A-10DE-41A9-9ED1-6D7CDEAA59EE}"/>
    <cellStyle name="20% - Ênfase2 21 3 2" xfId="10744" xr:uid="{65F2B040-948A-4E90-A91F-11857B327F0C}"/>
    <cellStyle name="20% - Ênfase2 21 4" xfId="2557" xr:uid="{31F65F8D-359F-4B95-BDD5-6A2545CB8C74}"/>
    <cellStyle name="20% - Ênfase2 21 4 2" xfId="13644" xr:uid="{218A071D-E174-4D0A-BE39-3017A20CC888}"/>
    <cellStyle name="20% - Ênfase2 21 5" xfId="7648" xr:uid="{FA25BCFD-73D0-4791-9CCF-695378C1468E}"/>
    <cellStyle name="20% - Ênfase2 22" xfId="678" xr:uid="{59F57E51-53DC-4942-B7BA-7C1338DDE412}"/>
    <cellStyle name="20% - Ênfase2 22 2" xfId="1627" xr:uid="{2F42F576-D562-47CB-85CC-47BA75D14EFD}"/>
    <cellStyle name="20% - Ênfase2 22 2 2" xfId="4914" xr:uid="{5B669528-C142-499D-B240-DAB2B5B93825}"/>
    <cellStyle name="20% - Ênfase2 22 2 2 2" xfId="14422" xr:uid="{43035E50-7F95-4DEA-A744-E85F1400E9D9}"/>
    <cellStyle name="20% - Ênfase2 22 2 3" xfId="9521" xr:uid="{EED3CA32-7344-4D9F-A79D-00A928EE345B}"/>
    <cellStyle name="20% - Ênfase2 22 3" xfId="6151" xr:uid="{1F5978CB-74A9-4972-AA86-B08B7A9EA8F5}"/>
    <cellStyle name="20% - Ênfase2 22 3 2" xfId="10758" xr:uid="{274C8FB1-D466-4A4E-B743-ED70095FB375}"/>
    <cellStyle name="20% - Ênfase2 22 4" xfId="2572" xr:uid="{E633256C-BF2C-49DC-927B-F598BAC0CDAA}"/>
    <cellStyle name="20% - Ênfase2 22 4 2" xfId="13659" xr:uid="{7E30273D-D831-43D6-B1DC-EAB165E9EE05}"/>
    <cellStyle name="20% - Ênfase2 22 5" xfId="7663" xr:uid="{8E8F8B64-66EF-4A01-B156-AD4C1EC707EF}"/>
    <cellStyle name="20% - Ênfase2 23" xfId="692" xr:uid="{2865D1D4-E002-4067-8260-9FA1FA977038}"/>
    <cellStyle name="20% - Ênfase2 23 2" xfId="1641" xr:uid="{0E6FB497-4A45-4A4D-882E-B3485A6D00F9}"/>
    <cellStyle name="20% - Ênfase2 23 2 2" xfId="4928" xr:uid="{3C231855-F453-4153-9499-445BF5AFFCE3}"/>
    <cellStyle name="20% - Ênfase2 23 2 2 2" xfId="14436" xr:uid="{C2036FA4-3194-46BC-954C-B91B6FB4A7B6}"/>
    <cellStyle name="20% - Ênfase2 23 2 3" xfId="9535" xr:uid="{75C235F9-9AB4-4FD2-A58C-3A55657C688B}"/>
    <cellStyle name="20% - Ênfase2 23 3" xfId="6165" xr:uid="{ADBF3EB5-2FD5-4374-8EF2-961D4CC8EE9D}"/>
    <cellStyle name="20% - Ênfase2 23 3 2" xfId="10772" xr:uid="{1095BC84-60D5-4C18-A052-9282C0846B7D}"/>
    <cellStyle name="20% - Ênfase2 23 4" xfId="2586" xr:uid="{B95BD8C0-EEEA-4B2F-A9B6-9AF27559676F}"/>
    <cellStyle name="20% - Ênfase2 23 4 2" xfId="13673" xr:uid="{2AFDD401-3778-4DCB-BCA9-B7EA4F464D53}"/>
    <cellStyle name="20% - Ênfase2 23 5" xfId="7677" xr:uid="{4CEDED83-001B-438B-A710-3379BF16991B}"/>
    <cellStyle name="20% - Ênfase2 24" xfId="706" xr:uid="{719CDBB3-78F6-4D36-9825-11E5C8FFE714}"/>
    <cellStyle name="20% - Ênfase2 24 2" xfId="1655" xr:uid="{5DD31737-1362-4ADA-9EE5-976AEDD89462}"/>
    <cellStyle name="20% - Ênfase2 24 2 2" xfId="4942" xr:uid="{38D2D733-524C-47AC-82E5-C53669C7F2F1}"/>
    <cellStyle name="20% - Ênfase2 24 2 2 2" xfId="14450" xr:uid="{C2748003-C6D4-48C8-9EF3-5B8DCC1882D4}"/>
    <cellStyle name="20% - Ênfase2 24 2 3" xfId="9549" xr:uid="{08F62C81-BF84-4453-9AAF-3F6AB578DC83}"/>
    <cellStyle name="20% - Ênfase2 24 3" xfId="6179" xr:uid="{C6C2C6FB-56FC-4BF6-BE72-D3202CB278CB}"/>
    <cellStyle name="20% - Ênfase2 24 3 2" xfId="10786" xr:uid="{8AB7FDE7-A4A7-4E49-A068-C3F56F227557}"/>
    <cellStyle name="20% - Ênfase2 24 4" xfId="2600" xr:uid="{B18CF714-299C-409D-AFC9-129F48900859}"/>
    <cellStyle name="20% - Ênfase2 24 4 2" xfId="13687" xr:uid="{4058DEAE-6AA4-4C37-B955-D6D1C877096A}"/>
    <cellStyle name="20% - Ênfase2 24 5" xfId="7691" xr:uid="{FB863972-65CA-4539-A103-ABC5AAB72436}"/>
    <cellStyle name="20% - Ênfase2 25" xfId="721" xr:uid="{78E305F1-1D04-405B-80AE-59D2D786E45E}"/>
    <cellStyle name="20% - Ênfase2 25 2" xfId="1670" xr:uid="{A565EB7F-00EC-4A03-BE5C-736C0FCAC597}"/>
    <cellStyle name="20% - Ênfase2 25 2 2" xfId="4956" xr:uid="{302825F0-E0E6-4D28-8A27-040F0E304E05}"/>
    <cellStyle name="20% - Ênfase2 25 2 2 2" xfId="14464" xr:uid="{2887C025-BFCA-4AA6-961E-45D0A2AFFF17}"/>
    <cellStyle name="20% - Ênfase2 25 2 3" xfId="9563" xr:uid="{C65FEE25-0EEC-4C50-A7E9-2D7E0F5DA553}"/>
    <cellStyle name="20% - Ênfase2 25 3" xfId="6193" xr:uid="{4D8C9060-373B-4CFA-84FB-6C9362E09EC3}"/>
    <cellStyle name="20% - Ênfase2 25 3 2" xfId="10800" xr:uid="{35542F24-A57A-42C6-A8EE-3BA21582E2C3}"/>
    <cellStyle name="20% - Ênfase2 25 4" xfId="2614" xr:uid="{51A2F1FF-4E81-4F67-8BE6-198EA58F76B6}"/>
    <cellStyle name="20% - Ênfase2 25 4 2" xfId="13701" xr:uid="{5C1175A9-13F3-40BD-ABD5-19B2853759D7}"/>
    <cellStyle name="20% - Ênfase2 25 5" xfId="7705" xr:uid="{406B685A-AB5E-4879-9677-B23789DB65F6}"/>
    <cellStyle name="20% - Ênfase2 26" xfId="744" xr:uid="{53256886-8D0D-4C17-9A14-F4E3B9519E8E}"/>
    <cellStyle name="20% - Ênfase2 26 2" xfId="1692" xr:uid="{4FBA3A53-DA99-4A8D-ACF2-25CE74B07AF8}"/>
    <cellStyle name="20% - Ênfase2 26 2 2" xfId="4970" xr:uid="{7D4660E1-E5A5-42BA-A54B-62D6F1B1F65C}"/>
    <cellStyle name="20% - Ênfase2 26 2 2 2" xfId="14478" xr:uid="{3023D45D-BEE6-4F08-B3AA-EB69EB0FBE82}"/>
    <cellStyle name="20% - Ênfase2 26 2 3" xfId="9577" xr:uid="{E9413A73-77EA-4FF3-9154-57816AF396CA}"/>
    <cellStyle name="20% - Ênfase2 26 3" xfId="6207" xr:uid="{8A1D2F98-3480-4EA5-8BED-A46479F345F6}"/>
    <cellStyle name="20% - Ênfase2 26 3 2" xfId="10814" xr:uid="{68A1DA47-CBA8-4E95-BDED-F8CDD8303E36}"/>
    <cellStyle name="20% - Ênfase2 26 4" xfId="2628" xr:uid="{D4FD259B-4312-48A9-B0FE-2D5AAA288345}"/>
    <cellStyle name="20% - Ênfase2 26 4 2" xfId="13715" xr:uid="{34F0EEB3-2BF3-4E10-BB08-4BF27BFBA3D3}"/>
    <cellStyle name="20% - Ênfase2 26 5" xfId="7719" xr:uid="{53F679A6-0929-4A45-953F-24132BCA6258}"/>
    <cellStyle name="20% - Ênfase2 27" xfId="745" xr:uid="{AC168620-037E-415B-BC92-3F0D89F2C349}"/>
    <cellStyle name="20% - Ênfase2 27 2" xfId="1693" xr:uid="{5BF59CDB-9584-498D-8C41-2295B7FF1B42}"/>
    <cellStyle name="20% - Ênfase2 27 2 2" xfId="4984" xr:uid="{3C67CAD1-B6C8-44B7-B1EE-15429817343A}"/>
    <cellStyle name="20% - Ênfase2 27 2 2 2" xfId="14492" xr:uid="{B9C297BF-3C20-446E-BD88-751E4BEE2BC1}"/>
    <cellStyle name="20% - Ênfase2 27 2 3" xfId="9591" xr:uid="{229C43DF-9277-4267-862C-5007D1B22E5D}"/>
    <cellStyle name="20% - Ênfase2 27 3" xfId="6221" xr:uid="{86FC3B9D-4220-42FF-9A63-6B968095B665}"/>
    <cellStyle name="20% - Ênfase2 27 3 2" xfId="10828" xr:uid="{FCAFA3A7-3C15-4346-BF4C-15C61EBC47E6}"/>
    <cellStyle name="20% - Ênfase2 27 4" xfId="2642" xr:uid="{85324F6C-54B2-4A8D-9BC4-B172E2A5350E}"/>
    <cellStyle name="20% - Ênfase2 27 4 2" xfId="13729" xr:uid="{CC142116-52B8-4AD6-ACCF-DE6F8B5FA23F}"/>
    <cellStyle name="20% - Ênfase2 27 5" xfId="7733" xr:uid="{3A9915C0-D2FC-400D-B333-AD7F1A27E7B1}"/>
    <cellStyle name="20% - Ênfase2 28" xfId="746" xr:uid="{35B40F54-C98B-4528-A4D3-DD16BE0CED85}"/>
    <cellStyle name="20% - Ênfase2 28 2" xfId="1694" xr:uid="{240C602B-C8CB-4DC7-AE4C-BE9831D1B446}"/>
    <cellStyle name="20% - Ênfase2 28 2 2" xfId="4998" xr:uid="{76F565BB-39DE-44EC-9EEB-84D8D56A02CC}"/>
    <cellStyle name="20% - Ênfase2 28 2 2 2" xfId="14506" xr:uid="{122B9B8B-29A8-431B-93B1-ADC7C4D98504}"/>
    <cellStyle name="20% - Ênfase2 28 2 3" xfId="9605" xr:uid="{D6900B4B-315B-46F6-9D70-585103C90423}"/>
    <cellStyle name="20% - Ênfase2 28 3" xfId="6235" xr:uid="{F0D5A403-59BB-4967-8A6B-C0319329FD65}"/>
    <cellStyle name="20% - Ênfase2 28 3 2" xfId="10842" xr:uid="{2855B2BA-F9FF-4284-AB44-05CB81B8039B}"/>
    <cellStyle name="20% - Ênfase2 28 4" xfId="2656" xr:uid="{CC73CAFE-B3F6-4F7D-A729-D2EBFCD6046D}"/>
    <cellStyle name="20% - Ênfase2 28 4 2" xfId="13743" xr:uid="{3A5C77C8-6799-443B-80FC-104ACB64B0B6}"/>
    <cellStyle name="20% - Ênfase2 28 5" xfId="7747" xr:uid="{505ECEBA-5C81-4EB2-BCDA-BBBB55CE7DB0}"/>
    <cellStyle name="20% - Ênfase2 29" xfId="747" xr:uid="{0CF67541-79F1-48EF-8876-E690260B25B1}"/>
    <cellStyle name="20% - Ênfase2 29 2" xfId="1695" xr:uid="{5CA04A27-3341-438F-9E69-4BC080039CDA}"/>
    <cellStyle name="20% - Ênfase2 29 2 2" xfId="5012" xr:uid="{DCC491D7-1DBB-4D42-9655-A39B5E963808}"/>
    <cellStyle name="20% - Ênfase2 29 2 2 2" xfId="14520" xr:uid="{CE493EF9-A8AC-4184-A7E2-CA0835AE8EC8}"/>
    <cellStyle name="20% - Ênfase2 29 2 3" xfId="9619" xr:uid="{3BFDD747-8A67-4E74-8BDF-7260E69B610A}"/>
    <cellStyle name="20% - Ênfase2 29 3" xfId="6249" xr:uid="{0B23295A-1FBD-4692-AD46-02A203FA8FC5}"/>
    <cellStyle name="20% - Ênfase2 29 3 2" xfId="10856" xr:uid="{121A14A0-D9C0-4AFF-B146-31F3BDB29DB1}"/>
    <cellStyle name="20% - Ênfase2 29 4" xfId="2670" xr:uid="{ED64BB09-C8FE-4D89-97F3-41B88C99F937}"/>
    <cellStyle name="20% - Ênfase2 29 4 2" xfId="13757" xr:uid="{7DC96C39-3EE3-45A2-841A-D46D5B858E2D}"/>
    <cellStyle name="20% - Ênfase2 29 5" xfId="7761" xr:uid="{50786B3D-4E48-4FAE-A1E4-6AF9DBCD3643}"/>
    <cellStyle name="20% - Ênfase2 3" xfId="220" xr:uid="{CD80B710-8473-42A7-8CEB-08E6879F1CA8}"/>
    <cellStyle name="20% - Ênfase2 3 2" xfId="1359" xr:uid="{FF7E163E-7007-43D5-887A-EFB27F86E4D0}"/>
    <cellStyle name="20% - Ênfase2 3 2 2" xfId="4625" xr:uid="{3F6837AB-7A9A-44BD-B0DF-571504C33B46}"/>
    <cellStyle name="20% - Ênfase2 3 2 3" xfId="4272" xr:uid="{A3D042F4-61DB-4FD3-B5A6-519DEA0DD651}"/>
    <cellStyle name="20% - Ênfase2 3 2 4" xfId="13250" xr:uid="{D391BBFD-926F-4945-BF3D-71CCB5D09CF8}"/>
    <cellStyle name="20% - Ênfase2 3 3" xfId="4580" xr:uid="{BE41EE48-4FF2-43DC-A5FF-1BAE3B6F6D3E}"/>
    <cellStyle name="20% - Ênfase2 3 4" xfId="4158" xr:uid="{8362BF66-258B-4DA2-BF60-D1B9B84DD52B}"/>
    <cellStyle name="20% - Ênfase2 3 4 2" xfId="9164" xr:uid="{DEF416A2-F77F-4E2D-8D86-6E23A22FEE89}"/>
    <cellStyle name="20% - Ênfase2 3 5" xfId="2286" xr:uid="{8F782B18-A650-4924-941D-B651653CD37B}"/>
    <cellStyle name="20% - Ênfase2 3 6" xfId="410" xr:uid="{57E89F5A-891B-4669-BFE2-FA78DEDCD431}"/>
    <cellStyle name="20% - Ênfase2 30" xfId="748" xr:uid="{4FF764F8-DECA-4DBC-ABCF-5981C9AC8709}"/>
    <cellStyle name="20% - Ênfase2 30 2" xfId="1696" xr:uid="{16147D1C-458B-4030-8BDB-6427B2C4A8AA}"/>
    <cellStyle name="20% - Ênfase2 30 2 2" xfId="5026" xr:uid="{57784617-D8C0-483B-BCEC-ED209C7FA333}"/>
    <cellStyle name="20% - Ênfase2 30 2 2 2" xfId="14534" xr:uid="{84CDD8CE-92FC-43CD-A381-1A31089023FE}"/>
    <cellStyle name="20% - Ênfase2 30 2 3" xfId="9633" xr:uid="{5DB25203-1B4E-46FC-96DA-326C7B0633CC}"/>
    <cellStyle name="20% - Ênfase2 30 3" xfId="6263" xr:uid="{2C221D29-BBB5-493E-9D01-BB93C5A9E9B1}"/>
    <cellStyle name="20% - Ênfase2 30 3 2" xfId="10870" xr:uid="{3CA660ED-3847-4352-863A-BA1303625900}"/>
    <cellStyle name="20% - Ênfase2 30 4" xfId="2684" xr:uid="{6512A22C-4DF4-4962-96BA-8990EEBAB0FE}"/>
    <cellStyle name="20% - Ênfase2 30 4 2" xfId="13771" xr:uid="{F7E06490-5A70-4873-AE4B-9F87C5971255}"/>
    <cellStyle name="20% - Ênfase2 30 5" xfId="7775" xr:uid="{43FBBC69-6AC4-434D-BF53-C51AB415CA51}"/>
    <cellStyle name="20% - Ênfase2 31" xfId="1043" xr:uid="{F5DAB899-B264-49EA-8EFF-0BB0DE3990CF}"/>
    <cellStyle name="20% - Ênfase2 31 2" xfId="1824" xr:uid="{DD61DC20-C62D-42C1-B08F-F5626AAA4FC5}"/>
    <cellStyle name="20% - Ênfase2 31 2 2" xfId="5040" xr:uid="{2B1EC9B3-A7CF-44B8-B90B-D4EFC59C8BEC}"/>
    <cellStyle name="20% - Ênfase2 31 2 2 2" xfId="14548" xr:uid="{58F78D6C-E878-41BB-A63A-359662059B45}"/>
    <cellStyle name="20% - Ênfase2 31 2 3" xfId="9647" xr:uid="{D8D785EC-96E3-4110-83BF-F11D740CE643}"/>
    <cellStyle name="20% - Ênfase2 31 3" xfId="6277" xr:uid="{A3E2D0FE-F4A7-4035-8F9D-29B7B870D267}"/>
    <cellStyle name="20% - Ênfase2 31 3 2" xfId="10884" xr:uid="{F8E2E390-CC46-4BCC-AC77-B65FB88BFC79}"/>
    <cellStyle name="20% - Ênfase2 31 4" xfId="2698" xr:uid="{BA0F9410-F169-40EC-AE28-CF1343054C92}"/>
    <cellStyle name="20% - Ênfase2 31 4 2" xfId="13785" xr:uid="{0471AF19-0EB4-4AB4-BC62-5686B5B60011}"/>
    <cellStyle name="20% - Ênfase2 31 5" xfId="7789" xr:uid="{C1A4E50E-AD5B-4FD9-AB35-BCE905D4600C}"/>
    <cellStyle name="20% - Ênfase2 32" xfId="1057" xr:uid="{0C7D08A4-DBE7-447B-B750-EA3E47003602}"/>
    <cellStyle name="20% - Ênfase2 32 2" xfId="1838" xr:uid="{194E94E5-99BC-4B7B-90A0-FEB72472B458}"/>
    <cellStyle name="20% - Ênfase2 32 2 2" xfId="5054" xr:uid="{EDF89A3D-9BD3-456E-8E90-089AEAC80A41}"/>
    <cellStyle name="20% - Ênfase2 32 2 2 2" xfId="14562" xr:uid="{1308066E-2846-41E5-8676-A86BC2890DC6}"/>
    <cellStyle name="20% - Ênfase2 32 2 3" xfId="9661" xr:uid="{B5C00181-18DF-49A7-B2B7-34C471F254DE}"/>
    <cellStyle name="20% - Ênfase2 32 3" xfId="6291" xr:uid="{6C0A44D7-6E3A-4E60-887E-412D159741EA}"/>
    <cellStyle name="20% - Ênfase2 32 3 2" xfId="10898" xr:uid="{87079BD3-5D2B-4935-B48E-EF4DFFAEE076}"/>
    <cellStyle name="20% - Ênfase2 32 4" xfId="2712" xr:uid="{B68B54F7-13C7-4BD0-9429-84963E7A69AA}"/>
    <cellStyle name="20% - Ênfase2 32 4 2" xfId="13799" xr:uid="{B8D8FF94-1ED8-4525-9D3D-8AD2D5D82660}"/>
    <cellStyle name="20% - Ênfase2 32 5" xfId="7803" xr:uid="{6E802E99-36FA-46AB-B984-2C71391322E7}"/>
    <cellStyle name="20% - Ênfase2 33" xfId="1072" xr:uid="{FBF7758C-1E06-4C2D-92F4-A7680E21DA42}"/>
    <cellStyle name="20% - Ênfase2 33 2" xfId="1853" xr:uid="{15444B6E-85F9-4028-93C1-7697E7770219}"/>
    <cellStyle name="20% - Ênfase2 33 2 2" xfId="5068" xr:uid="{A221C6D1-ED15-45AF-9619-ADF0C5B59391}"/>
    <cellStyle name="20% - Ênfase2 33 2 2 2" xfId="14576" xr:uid="{FEEDE117-D975-4AC5-83BE-C65378D9B0FF}"/>
    <cellStyle name="20% - Ênfase2 33 2 3" xfId="9675" xr:uid="{E27D3BC6-9F6D-4B09-9BAC-9C1C1A8A5356}"/>
    <cellStyle name="20% - Ênfase2 33 3" xfId="6305" xr:uid="{660A2115-23F8-4075-BEC2-052168464999}"/>
    <cellStyle name="20% - Ênfase2 33 3 2" xfId="10912" xr:uid="{316A6F46-CD00-4256-995A-167E1E06BD39}"/>
    <cellStyle name="20% - Ênfase2 33 4" xfId="2726" xr:uid="{3904CE0F-C6CB-4447-89F3-CE407EC73A6C}"/>
    <cellStyle name="20% - Ênfase2 33 4 2" xfId="13813" xr:uid="{52B2BCCC-21F7-4693-99E2-15F896850A7F}"/>
    <cellStyle name="20% - Ênfase2 33 5" xfId="7817" xr:uid="{4B98C9D6-E4D9-4BD0-964F-4F58D1DFD7FC}"/>
    <cellStyle name="20% - Ênfase2 34" xfId="1087" xr:uid="{8D4A8E25-B1D3-4809-9519-37B0D9C25C7A}"/>
    <cellStyle name="20% - Ênfase2 34 2" xfId="1868" xr:uid="{3456B33F-06DA-4F5D-B59B-DA7CBB7F8F71}"/>
    <cellStyle name="20% - Ênfase2 34 2 2" xfId="5082" xr:uid="{1B91BA0C-889C-4C47-AFBF-5F80780A79CB}"/>
    <cellStyle name="20% - Ênfase2 34 2 2 2" xfId="14590" xr:uid="{0B82DFB6-585E-438F-B054-74781684ADF6}"/>
    <cellStyle name="20% - Ênfase2 34 2 3" xfId="9689" xr:uid="{AAF564FB-D1A8-444C-9615-C875CF54B0AD}"/>
    <cellStyle name="20% - Ênfase2 34 3" xfId="6319" xr:uid="{3CC092B1-0C0A-4BFF-9685-329C04D4F9DC}"/>
    <cellStyle name="20% - Ênfase2 34 3 2" xfId="10926" xr:uid="{F03E3197-D18D-40FB-9445-106DD12BB78D}"/>
    <cellStyle name="20% - Ênfase2 34 4" xfId="2740" xr:uid="{7ABCD5BB-D1EE-45F9-9953-1EC19CC0336E}"/>
    <cellStyle name="20% - Ênfase2 34 4 2" xfId="13827" xr:uid="{49CF6B8F-2B6A-4029-88BF-72783C603D0F}"/>
    <cellStyle name="20% - Ênfase2 34 5" xfId="7831" xr:uid="{D3860561-DA47-470A-AC23-5A37AE290864}"/>
    <cellStyle name="20% - Ênfase2 35" xfId="1101" xr:uid="{0BB998FB-85CE-45C9-BD3A-88AE818BCE80}"/>
    <cellStyle name="20% - Ênfase2 35 2" xfId="1882" xr:uid="{3923B1F7-221F-41E3-8562-7D2AA25CA1CA}"/>
    <cellStyle name="20% - Ênfase2 35 2 2" xfId="5096" xr:uid="{FEAAFD59-A38A-4A78-A83E-BB39194FE1E3}"/>
    <cellStyle name="20% - Ênfase2 35 2 2 2" xfId="14604" xr:uid="{F38534D1-7916-471F-B5DF-46ADA8CC5563}"/>
    <cellStyle name="20% - Ênfase2 35 2 3" xfId="9703" xr:uid="{24D688DE-2D9F-40E3-AE18-E17A2144AA1C}"/>
    <cellStyle name="20% - Ênfase2 35 3" xfId="6333" xr:uid="{27B95595-5EF1-4F63-BE83-BD8A797C428F}"/>
    <cellStyle name="20% - Ênfase2 35 3 2" xfId="10940" xr:uid="{F191986B-1B10-4A4D-B659-00D6C57CFC47}"/>
    <cellStyle name="20% - Ênfase2 35 4" xfId="2754" xr:uid="{E9761DD9-1BF9-4DEA-9AEF-2331B9B10B9A}"/>
    <cellStyle name="20% - Ênfase2 35 4 2" xfId="13841" xr:uid="{B44CB584-5BB6-41D4-96E3-318070B188A4}"/>
    <cellStyle name="20% - Ênfase2 35 5" xfId="7845" xr:uid="{F5AA33AD-5D8B-4209-805B-48A7E6F2BB3D}"/>
    <cellStyle name="20% - Ênfase2 36" xfId="1116" xr:uid="{78DA3AF6-7CA9-406C-AA5A-2108EFF87B40}"/>
    <cellStyle name="20% - Ênfase2 36 2" xfId="1897" xr:uid="{31C59085-5BDE-4483-8545-6CEB4A0D55FC}"/>
    <cellStyle name="20% - Ênfase2 36 2 2" xfId="5110" xr:uid="{623C24D4-A007-4D75-9100-E72C78ABC85F}"/>
    <cellStyle name="20% - Ênfase2 36 2 2 2" xfId="14617" xr:uid="{D20BACE3-2265-4C27-8162-3088FD8648DE}"/>
    <cellStyle name="20% - Ênfase2 36 2 3" xfId="9717" xr:uid="{EFA4A64E-CF8A-49F0-961E-FD61660AB938}"/>
    <cellStyle name="20% - Ênfase2 36 3" xfId="6347" xr:uid="{6A15F4B2-382F-41AC-944E-F06D7A8D6318}"/>
    <cellStyle name="20% - Ênfase2 36 3 2" xfId="10954" xr:uid="{5AA46D9E-6379-403E-B766-971BF6B22587}"/>
    <cellStyle name="20% - Ênfase2 36 4" xfId="2773" xr:uid="{983B69E7-9AE5-4223-99A4-8666BB323B33}"/>
    <cellStyle name="20% - Ênfase2 36 4 2" xfId="13855" xr:uid="{5CB5B17E-70F5-42A1-94D4-276EE91F6FFD}"/>
    <cellStyle name="20% - Ênfase2 36 5" xfId="7859" xr:uid="{EAA66880-C8DF-4CB2-B1D8-C39A921329EA}"/>
    <cellStyle name="20% - Ênfase2 37" xfId="1131" xr:uid="{090E8F13-942D-4E34-8633-1FE7C00BEA92}"/>
    <cellStyle name="20% - Ênfase2 37 2" xfId="1912" xr:uid="{4C2BAE49-C3EB-49F7-9B1C-FFABDD8F6419}"/>
    <cellStyle name="20% - Ênfase2 37 2 2" xfId="5124" xr:uid="{827FE689-6271-4E08-965C-A52531CA3BB8}"/>
    <cellStyle name="20% - Ênfase2 37 2 2 2" xfId="14631" xr:uid="{46E1FEDF-1E1A-47CF-B2D0-01D5E030E515}"/>
    <cellStyle name="20% - Ênfase2 37 2 3" xfId="9731" xr:uid="{9D555B1C-73D9-40EC-897F-AE08229833C9}"/>
    <cellStyle name="20% - Ênfase2 37 3" xfId="6361" xr:uid="{5ED34292-2DE6-4588-874B-9DA094678CD5}"/>
    <cellStyle name="20% - Ênfase2 37 3 2" xfId="10968" xr:uid="{1BDDC5B3-519E-4A2A-97D4-3DC4E9988B56}"/>
    <cellStyle name="20% - Ênfase2 37 4" xfId="2787" xr:uid="{21D500E5-5B81-4AFB-9254-E30FB0A7527D}"/>
    <cellStyle name="20% - Ênfase2 37 4 2" xfId="13869" xr:uid="{66B9254F-DE4A-4A28-BDF1-E915843BA971}"/>
    <cellStyle name="20% - Ênfase2 37 5" xfId="7873" xr:uid="{AB90F34B-F5D6-42CF-8634-EF7147F6E7B4}"/>
    <cellStyle name="20% - Ênfase2 38" xfId="1145" xr:uid="{31D8B0F9-50FE-4BF6-934A-28F61E2FAA63}"/>
    <cellStyle name="20% - Ênfase2 38 2" xfId="1926" xr:uid="{BE7C85F1-8C69-4044-8A07-83B5D9618E05}"/>
    <cellStyle name="20% - Ênfase2 38 2 2" xfId="5138" xr:uid="{BEB01797-884F-489E-80C5-05843C903EAB}"/>
    <cellStyle name="20% - Ênfase2 38 2 2 2" xfId="14645" xr:uid="{08C468FE-052D-4782-BC5B-EA518791AE2A}"/>
    <cellStyle name="20% - Ênfase2 38 2 3" xfId="9745" xr:uid="{FE63C2D8-3EE0-4813-9242-2C457E5BE3BF}"/>
    <cellStyle name="20% - Ênfase2 38 3" xfId="6375" xr:uid="{FC9887B4-F6BF-4794-9885-0CEF29B0F220}"/>
    <cellStyle name="20% - Ênfase2 38 3 2" xfId="10982" xr:uid="{753B7963-1EAC-4C65-A55A-D4DF2896C944}"/>
    <cellStyle name="20% - Ênfase2 38 4" xfId="2801" xr:uid="{5FB08665-5931-4EF6-9F45-24B77402DA6B}"/>
    <cellStyle name="20% - Ênfase2 38 4 2" xfId="13883" xr:uid="{F4DE4B82-050B-4DD0-B626-E0DE71FE0791}"/>
    <cellStyle name="20% - Ênfase2 38 5" xfId="7887" xr:uid="{9325F66F-CA1C-4FFD-8B7E-C46E384A1585}"/>
    <cellStyle name="20% - Ênfase2 39" xfId="1160" xr:uid="{5D5AE65A-AA53-42A8-AC6F-EE535A1C474C}"/>
    <cellStyle name="20% - Ênfase2 39 2" xfId="1941" xr:uid="{2A90C4E7-3CEB-4CD9-973D-7FB430D45E4B}"/>
    <cellStyle name="20% - Ênfase2 39 2 2" xfId="5152" xr:uid="{D97B29EE-DBEC-43FF-B2F2-3F8A95BDA507}"/>
    <cellStyle name="20% - Ênfase2 39 2 2 2" xfId="14659" xr:uid="{39EB83D3-B1B2-4932-A437-577D5633BFEE}"/>
    <cellStyle name="20% - Ênfase2 39 2 3" xfId="9759" xr:uid="{AE9451C3-BF3A-4690-8151-6F83078374D8}"/>
    <cellStyle name="20% - Ênfase2 39 3" xfId="6389" xr:uid="{6BD3E3E7-C34B-4D93-A3E9-C79F2CB2EF53}"/>
    <cellStyle name="20% - Ênfase2 39 3 2" xfId="10996" xr:uid="{E6F5EC29-7D24-430A-AE37-3A11FAA1DA2E}"/>
    <cellStyle name="20% - Ênfase2 39 4" xfId="2815" xr:uid="{A9EEC288-D68E-47D7-804D-07569C690A6B}"/>
    <cellStyle name="20% - Ênfase2 39 4 2" xfId="13897" xr:uid="{A21F7725-63A6-46A0-8ECF-45D54F524C9A}"/>
    <cellStyle name="20% - Ênfase2 39 5" xfId="7901" xr:uid="{A3190DC6-376F-484E-9E74-46C139528F33}"/>
    <cellStyle name="20% - Ênfase2 4" xfId="324" xr:uid="{B52BB6D8-06B7-418E-A62D-11E37FAB02C4}"/>
    <cellStyle name="20% - Ênfase2 4 2" xfId="1292" xr:uid="{03602D19-4C46-4986-BC22-315F476910D7}"/>
    <cellStyle name="20% - Ênfase2 4 2 2" xfId="4640" xr:uid="{BA07B15F-71A9-46F2-B5E6-566D71E99E4A}"/>
    <cellStyle name="20% - Ênfase2 4 2 3" xfId="4287" xr:uid="{99201210-BAEA-45A8-8E52-28637A132F4E}"/>
    <cellStyle name="20% - Ênfase2 4 2 4" xfId="13217" xr:uid="{17A61948-695D-49F6-8EDE-475E680EBB92}"/>
    <cellStyle name="20% - Ênfase2 4 3" xfId="4595" xr:uid="{01F2A468-1D71-45A0-8A63-242105CCDE35}"/>
    <cellStyle name="20% - Ênfase2 4 4" xfId="4186" xr:uid="{F8B5B35E-E59A-4D80-BA74-7677947CC673}"/>
    <cellStyle name="20% - Ênfase2 4 4 2" xfId="9180" xr:uid="{2349E398-C66F-4CCF-BED8-57D030C7D949}"/>
    <cellStyle name="20% - Ênfase2 4 5" xfId="2300" xr:uid="{D93B0346-8358-455D-8849-7D6CF64D3FBC}"/>
    <cellStyle name="20% - Ênfase2 40" xfId="1175" xr:uid="{EACA2F0F-948C-498B-98F4-D7ED52D038CA}"/>
    <cellStyle name="20% - Ênfase2 40 2" xfId="1956" xr:uid="{604AC3FE-47AB-45FB-AA81-B1EA3A0B7899}"/>
    <cellStyle name="20% - Ênfase2 40 2 2" xfId="5165" xr:uid="{F9B68731-2833-4F24-A0F7-ABF2C844CBC8}"/>
    <cellStyle name="20% - Ênfase2 40 2 2 2" xfId="14672" xr:uid="{B6CCB113-16B0-485A-9881-C8A75A610E20}"/>
    <cellStyle name="20% - Ênfase2 40 2 3" xfId="9772" xr:uid="{D192AE28-FDD4-4E18-8014-51724D374033}"/>
    <cellStyle name="20% - Ênfase2 40 3" xfId="6402" xr:uid="{B659DEFE-C619-497F-B73B-68E6DDB5BA57}"/>
    <cellStyle name="20% - Ênfase2 40 3 2" xfId="11009" xr:uid="{FA94CB32-DAF6-41F5-8CA9-932DFE4CB599}"/>
    <cellStyle name="20% - Ênfase2 40 4" xfId="2829" xr:uid="{1E58D1A9-73E6-4F4F-8E5A-F03473E09034}"/>
    <cellStyle name="20% - Ênfase2 40 4 2" xfId="13911" xr:uid="{672FD1CC-FC16-4545-9AA3-1C3B22A94763}"/>
    <cellStyle name="20% - Ênfase2 40 5" xfId="7915" xr:uid="{2914B6B0-9EE0-4708-B854-D5B701FC0345}"/>
    <cellStyle name="20% - Ênfase2 41" xfId="1190" xr:uid="{C6C078BE-3F4E-4681-9A42-E8036846350D}"/>
    <cellStyle name="20% - Ênfase2 41 2" xfId="1971" xr:uid="{58540820-9097-4498-A0C6-44B7B8425CD4}"/>
    <cellStyle name="20% - Ênfase2 41 2 2" xfId="5179" xr:uid="{DB24C072-F125-4130-86FB-307C65A58BE8}"/>
    <cellStyle name="20% - Ênfase2 41 2 2 2" xfId="14686" xr:uid="{33AE37FE-8308-44FB-80A7-98DF86117273}"/>
    <cellStyle name="20% - Ênfase2 41 2 3" xfId="9786" xr:uid="{E39882DC-949D-4E62-A932-C7989AE1CAEB}"/>
    <cellStyle name="20% - Ênfase2 41 3" xfId="6416" xr:uid="{B15A958A-0CD5-48F8-92A5-1C0E380BFC08}"/>
    <cellStyle name="20% - Ênfase2 41 3 2" xfId="11023" xr:uid="{51E6B942-3884-4630-98FC-6584F881075B}"/>
    <cellStyle name="20% - Ênfase2 41 4" xfId="2843" xr:uid="{57EE3D9D-20F3-4B02-AD59-093CC64D4FDB}"/>
    <cellStyle name="20% - Ênfase2 41 4 2" xfId="13925" xr:uid="{FB759D33-C827-4BAA-98CB-AC2632991989}"/>
    <cellStyle name="20% - Ênfase2 41 5" xfId="7929" xr:uid="{60D07661-D811-46F1-A93C-68E35AF7D0CC}"/>
    <cellStyle name="20% - Ênfase2 42" xfId="1205" xr:uid="{E625A2C7-0DFE-4E97-B736-4CE02800F877}"/>
    <cellStyle name="20% - Ênfase2 42 2" xfId="1986" xr:uid="{D7242500-52AD-4B2B-96D4-5FFFFA5ECC1C}"/>
    <cellStyle name="20% - Ênfase2 42 2 2" xfId="5192" xr:uid="{42D4AFFA-E61F-4C26-A0F5-BEBE80881259}"/>
    <cellStyle name="20% - Ênfase2 42 2 2 2" xfId="14699" xr:uid="{EF2F21CB-743D-4B73-AF77-F904B50BA30D}"/>
    <cellStyle name="20% - Ênfase2 42 2 3" xfId="9799" xr:uid="{B5B9649F-E5EA-4BC4-9C3A-2D3D7C3AECA7}"/>
    <cellStyle name="20% - Ênfase2 42 3" xfId="6429" xr:uid="{1D8EFBB2-73EA-4B89-B277-FCA1CD1988A2}"/>
    <cellStyle name="20% - Ênfase2 42 3 2" xfId="11036" xr:uid="{4B2B94AE-521D-4C88-863F-145BF2BA9E09}"/>
    <cellStyle name="20% - Ênfase2 42 4" xfId="2857" xr:uid="{416A55DF-6A31-4630-93B1-BC0F7F8F2438}"/>
    <cellStyle name="20% - Ênfase2 42 4 2" xfId="13939" xr:uid="{1C5CBF17-EF7E-4E71-94E4-866DEA83FF66}"/>
    <cellStyle name="20% - Ênfase2 42 5" xfId="7943" xr:uid="{2ABEA806-86D6-44CD-A438-ABA1EE71F6C4}"/>
    <cellStyle name="20% - Ênfase2 43" xfId="749" xr:uid="{8E039193-EF72-4E27-BFB7-7D069B53A536}"/>
    <cellStyle name="20% - Ênfase2 43 2" xfId="5206" xr:uid="{519FFF00-8FD4-4F4F-BB83-6BDA022178F0}"/>
    <cellStyle name="20% - Ênfase2 43 2 2" xfId="9813" xr:uid="{C0C40641-7EFB-4483-8846-5CA777D4E4DE}"/>
    <cellStyle name="20% - Ênfase2 43 3" xfId="6443" xr:uid="{5250037A-CFE4-43C3-A9FE-9F499931A458}"/>
    <cellStyle name="20% - Ênfase2 43 3 2" xfId="11050" xr:uid="{08DF5210-3CC7-4D05-B475-A09C5AB621BE}"/>
    <cellStyle name="20% - Ênfase2 43 4" xfId="2871" xr:uid="{CD1A0BD9-F1B8-481B-B758-FE6B8547FBB7}"/>
    <cellStyle name="20% - Ênfase2 43 4 2" xfId="13953" xr:uid="{B9A3E9AE-863F-4F1E-9554-FB2CDDA44BA5}"/>
    <cellStyle name="20% - Ênfase2 43 5" xfId="13163" xr:uid="{99F67210-A88D-4490-9A52-DC5C15741CF7}"/>
    <cellStyle name="20% - Ênfase2 43 6" xfId="7957" xr:uid="{570AB909-6AF4-4FB2-8838-CDC2BE1C6F7A}"/>
    <cellStyle name="20% - Ênfase2 44" xfId="750" xr:uid="{F4B82351-DA3B-4A82-89CE-06681E26A44B}"/>
    <cellStyle name="20% - Ênfase2 44 2" xfId="1697" xr:uid="{A92AB40A-1253-4BEB-A87B-819BA0634091}"/>
    <cellStyle name="20% - Ênfase2 44 2 2" xfId="5220" xr:uid="{7242D426-CCA9-439F-841D-23A8A36242B8}"/>
    <cellStyle name="20% - Ênfase2 44 2 2 2" xfId="14715" xr:uid="{7269A677-48D8-4504-9A78-FB35D950A8E1}"/>
    <cellStyle name="20% - Ênfase2 44 2 3" xfId="9827" xr:uid="{7D6CFFDA-A95B-4407-973E-A5024FC7CBC5}"/>
    <cellStyle name="20% - Ênfase2 44 3" xfId="6457" xr:uid="{D195A6A2-357A-44A5-8BA6-3AE66DAB5A99}"/>
    <cellStyle name="20% - Ênfase2 44 3 2" xfId="11064" xr:uid="{98BDA524-8E9D-4985-8A95-E7AE97692B03}"/>
    <cellStyle name="20% - Ênfase2 44 4" xfId="2885" xr:uid="{FFB2F2F5-B31E-4739-9E6B-A992135B8E03}"/>
    <cellStyle name="20% - Ênfase2 44 4 2" xfId="13967" xr:uid="{F4B4A2C2-7206-4787-8565-36F6DC060AD5}"/>
    <cellStyle name="20% - Ênfase2 44 5" xfId="7971" xr:uid="{4CE920C0-0CE8-4BAF-9FFE-F087C1A58872}"/>
    <cellStyle name="20% - Ênfase2 45" xfId="1220" xr:uid="{31BED36B-787B-4DA5-B21B-DA4BA460C68B}"/>
    <cellStyle name="20% - Ênfase2 45 2" xfId="2001" xr:uid="{CF6FC1A3-8E75-4FA0-838D-51331EAC9039}"/>
    <cellStyle name="20% - Ênfase2 45 2 2" xfId="5234" xr:uid="{7CD462B0-7F9C-4639-93EE-1302C4232816}"/>
    <cellStyle name="20% - Ênfase2 45 2 2 2" xfId="14729" xr:uid="{0657959E-38F0-4B87-BBAD-282C20479F3A}"/>
    <cellStyle name="20% - Ênfase2 45 2 3" xfId="9841" xr:uid="{86FA188D-0CAB-48F9-9482-9BAD3159EE08}"/>
    <cellStyle name="20% - Ênfase2 45 3" xfId="6471" xr:uid="{FF00622F-5E4F-453C-9075-93B5A1340A9F}"/>
    <cellStyle name="20% - Ênfase2 45 3 2" xfId="11078" xr:uid="{9D2D3BBE-AE4E-4A0C-9E4D-7A492903F9DD}"/>
    <cellStyle name="20% - Ênfase2 45 4" xfId="2900" xr:uid="{C26BBA78-A1B7-4B57-93BC-FE7B6FB743EA}"/>
    <cellStyle name="20% - Ênfase2 45 4 2" xfId="13982" xr:uid="{99D9B375-94AA-4064-BC13-CDF57FEC5050}"/>
    <cellStyle name="20% - Ênfase2 45 5" xfId="7986" xr:uid="{4799F1D9-F5C8-4393-B3AF-37EAD0B0BE31}"/>
    <cellStyle name="20% - Ênfase2 46" xfId="1235" xr:uid="{47EF0347-5962-4137-BD69-DD5E5A35DABF}"/>
    <cellStyle name="20% - Ênfase2 46 2" xfId="2016" xr:uid="{3AD7A73F-3919-4386-9C6C-9C2B2B813D00}"/>
    <cellStyle name="20% - Ênfase2 46 2 2" xfId="5247" xr:uid="{C73FAFE0-3246-4A01-B610-A060AB0205F4}"/>
    <cellStyle name="20% - Ênfase2 46 2 2 2" xfId="14741" xr:uid="{F811A5A0-5AEA-4997-A465-053DBE482602}"/>
    <cellStyle name="20% - Ênfase2 46 2 3" xfId="9854" xr:uid="{9AF707FE-E6DC-4670-A7D0-316A18EEC727}"/>
    <cellStyle name="20% - Ênfase2 46 3" xfId="6484" xr:uid="{02F3F51E-4A14-421B-B084-4B1CED779E13}"/>
    <cellStyle name="20% - Ênfase2 46 3 2" xfId="11091" xr:uid="{01689F1C-F77F-40D2-AEDA-9F6195B71169}"/>
    <cellStyle name="20% - Ênfase2 46 4" xfId="2914" xr:uid="{88491BA0-C55D-4E23-863B-84082EF406F8}"/>
    <cellStyle name="20% - Ênfase2 46 4 2" xfId="13996" xr:uid="{E825A6BF-4717-4E0C-81DC-4731C6E12F91}"/>
    <cellStyle name="20% - Ênfase2 46 5" xfId="8000" xr:uid="{4464CB22-E872-460B-AB09-D617D2F05A1B}"/>
    <cellStyle name="20% - Ênfase2 47" xfId="1249" xr:uid="{B881CD2E-2BAD-4210-A536-220914C9517D}"/>
    <cellStyle name="20% - Ênfase2 47 2" xfId="2030" xr:uid="{9E146465-070D-49E3-9990-443868B4478A}"/>
    <cellStyle name="20% - Ênfase2 47 2 2" xfId="5260" xr:uid="{17FF5285-120A-47CF-9B07-C81EFF170D00}"/>
    <cellStyle name="20% - Ênfase2 47 2 2 2" xfId="14753" xr:uid="{E27790F7-ABF9-4299-9973-38409AF4C012}"/>
    <cellStyle name="20% - Ênfase2 47 2 3" xfId="9867" xr:uid="{A9893813-C828-4C93-9223-CD2EE0AABBC6}"/>
    <cellStyle name="20% - Ênfase2 47 3" xfId="6497" xr:uid="{B4C6D173-0553-4B42-9327-D52D8D2DC9BB}"/>
    <cellStyle name="20% - Ênfase2 47 3 2" xfId="11104" xr:uid="{71659EFB-B7ED-4577-9134-AD17C31CA566}"/>
    <cellStyle name="20% - Ênfase2 47 4" xfId="2928" xr:uid="{8B37E6F4-8B3B-4BE1-ACB5-6C618A55BF59}"/>
    <cellStyle name="20% - Ênfase2 47 4 2" xfId="14010" xr:uid="{B25671AF-7C65-4DEB-90AE-816AC76353B8}"/>
    <cellStyle name="20% - Ênfase2 47 5" xfId="8014" xr:uid="{F6B952A0-74F3-47CB-9BF4-0448EC2ED336}"/>
    <cellStyle name="20% - Ênfase2 48" xfId="1264" xr:uid="{581EF5AA-E6EA-47B6-A235-5B6D77150193}"/>
    <cellStyle name="20% - Ênfase2 48 2" xfId="2044" xr:uid="{665DE03C-4361-4A43-84B2-5FCC532D80BA}"/>
    <cellStyle name="20% - Ênfase2 48 2 2" xfId="5274" xr:uid="{17E35322-1209-4D4F-90FF-DA54BE384376}"/>
    <cellStyle name="20% - Ênfase2 48 2 2 2" xfId="14766" xr:uid="{7A5786D1-7247-4575-81E8-A405FF81BEB2}"/>
    <cellStyle name="20% - Ênfase2 48 2 3" xfId="9881" xr:uid="{C07E416E-BC80-4A6A-A2D3-DB69A372867B}"/>
    <cellStyle name="20% - Ênfase2 48 3" xfId="6511" xr:uid="{E50FF905-C871-4291-ACF5-BE062079A12D}"/>
    <cellStyle name="20% - Ênfase2 48 3 2" xfId="11118" xr:uid="{6C98655A-874A-4038-9BC4-8F303A1A193A}"/>
    <cellStyle name="20% - Ênfase2 48 4" xfId="2942" xr:uid="{0EF1BC0D-D1C4-4F3B-B6C5-67E313BFA654}"/>
    <cellStyle name="20% - Ênfase2 48 4 2" xfId="14024" xr:uid="{F7E7B796-A0C0-4FA6-8DC1-23C5C3893F6A}"/>
    <cellStyle name="20% - Ênfase2 48 5" xfId="8028" xr:uid="{81F0EBE1-5E2F-45B7-9016-9F09EB422C58}"/>
    <cellStyle name="20% - Ênfase2 49" xfId="1278" xr:uid="{7DA2A279-7B73-4906-878D-1430D1B914C9}"/>
    <cellStyle name="20% - Ênfase2 49 2" xfId="5288" xr:uid="{22DB5864-290E-4A56-B1F2-C66729FDFB36}"/>
    <cellStyle name="20% - Ênfase2 49 2 2" xfId="9895" xr:uid="{3BC15924-A0AF-4CD1-B077-08DF0B4CB0D9}"/>
    <cellStyle name="20% - Ênfase2 49 3" xfId="6525" xr:uid="{1F0C0974-C9C0-4794-BF28-B9C6296849D0}"/>
    <cellStyle name="20% - Ênfase2 49 3 2" xfId="11132" xr:uid="{C53A2CC0-55D1-4B00-8F11-E8C1D974FE6B}"/>
    <cellStyle name="20% - Ênfase2 49 4" xfId="2971" xr:uid="{7F42BB6C-3137-482C-8219-CED9EFC86A2D}"/>
    <cellStyle name="20% - Ênfase2 49 4 2" xfId="14038" xr:uid="{B8BE4C71-2B11-4816-A053-AD0AC48E62E6}"/>
    <cellStyle name="20% - Ênfase2 49 5" xfId="13204" xr:uid="{1E152568-83D4-4045-A693-666000F9F9BB}"/>
    <cellStyle name="20% - Ênfase2 49 6" xfId="8042" xr:uid="{825A0B04-2559-45AC-8E99-D02517F333B3}"/>
    <cellStyle name="20% - Ênfase2 5" xfId="425" xr:uid="{B7D48B24-C5A3-4235-9AF6-8CE7B384943A}"/>
    <cellStyle name="20% - Ênfase2 5 2" xfId="1374" xr:uid="{E9912198-358C-4E77-A76A-21DE8FDEF966}"/>
    <cellStyle name="20% - Ênfase2 5 2 2" xfId="4223" xr:uid="{3E177442-D511-4717-9CD1-81A070320AB3}"/>
    <cellStyle name="20% - Ênfase2 5 2 3" xfId="13263" xr:uid="{46ED2BA5-A881-452F-B158-EECCFEE26502}"/>
    <cellStyle name="20% - Ênfase2 5 3" xfId="4177" xr:uid="{6866D68A-55B5-42DC-8D2F-F4B274E9C703}"/>
    <cellStyle name="20% - Ênfase2 5 3 2" xfId="9174" xr:uid="{7330866C-CF9B-4C28-A710-326C7E960261}"/>
    <cellStyle name="20% - Ênfase2 5 4" xfId="2314" xr:uid="{3CA76416-EE62-47AD-9330-E5B9273914D2}"/>
    <cellStyle name="20% - Ênfase2 50" xfId="1300" xr:uid="{B171134F-8DBD-42C4-8FB0-82532B3079A4}"/>
    <cellStyle name="20% - Ênfase2 50 2" xfId="5302" xr:uid="{28FE8BE6-C87B-4B3D-BC48-5347D878B2AB}"/>
    <cellStyle name="20% - Ênfase2 50 2 2" xfId="9909" xr:uid="{C8E3DB8B-7F82-475B-B41F-B63C33B5FF68}"/>
    <cellStyle name="20% - Ênfase2 50 3" xfId="6539" xr:uid="{AA15CA62-C5BC-4883-887F-904897F4C280}"/>
    <cellStyle name="20% - Ênfase2 50 3 2" xfId="11146" xr:uid="{757854A7-B302-4F2B-91F1-0C64D9B6A668}"/>
    <cellStyle name="20% - Ênfase2 50 4" xfId="3013" xr:uid="{6D050BD0-2A29-4F9C-BD01-DC9DB7E776EC}"/>
    <cellStyle name="20% - Ênfase2 50 4 2" xfId="14052" xr:uid="{5280294C-363B-4818-90B6-99CA1784CB63}"/>
    <cellStyle name="20% - Ênfase2 50 5" xfId="8056" xr:uid="{198EA755-4A09-4B01-84AE-A3B79B4CB6BB}"/>
    <cellStyle name="20% - Ênfase2 51" xfId="3036" xr:uid="{679ED8DB-B5E6-457F-AACC-1655408E58AC}"/>
    <cellStyle name="20% - Ênfase2 51 2" xfId="5316" xr:uid="{3227E6C9-42CC-4649-B034-83A8D2AABDDB}"/>
    <cellStyle name="20% - Ênfase2 51 2 2" xfId="9923" xr:uid="{72AFDABF-7085-4DDF-BAAD-E30C75379056}"/>
    <cellStyle name="20% - Ênfase2 51 3" xfId="6553" xr:uid="{6C0B0823-51D6-4EC9-A00C-52D4904E2795}"/>
    <cellStyle name="20% - Ênfase2 51 3 2" xfId="11160" xr:uid="{B8B86E42-F1DD-4519-AF1D-97998A9FC3A1}"/>
    <cellStyle name="20% - Ênfase2 51 4" xfId="8070" xr:uid="{EB94BA4E-960B-4352-BE8D-5FAFD18554B1}"/>
    <cellStyle name="20% - Ênfase2 52" xfId="3050" xr:uid="{E06CAEA8-30D1-4EA3-8EC6-AD0ACA95FF77}"/>
    <cellStyle name="20% - Ênfase2 52 2" xfId="5330" xr:uid="{7DF7D420-C0DB-40DB-BD5D-85D8FA2C6368}"/>
    <cellStyle name="20% - Ênfase2 52 2 2" xfId="9937" xr:uid="{D7F0C036-B01C-425B-879B-A64113B70C8B}"/>
    <cellStyle name="20% - Ênfase2 52 3" xfId="6567" xr:uid="{96BE077E-2CD8-4C4B-A775-ACD2639FC30F}"/>
    <cellStyle name="20% - Ênfase2 52 3 2" xfId="11174" xr:uid="{F2FBD1F8-B2C1-4339-9968-11E0F65F147E}"/>
    <cellStyle name="20% - Ênfase2 52 4" xfId="8084" xr:uid="{F9C73DE8-9E1C-49FE-974F-367D27A84A95}"/>
    <cellStyle name="20% - Ênfase2 53" xfId="3064" xr:uid="{BB531F80-A425-4355-BCD2-993239E685AF}"/>
    <cellStyle name="20% - Ênfase2 53 2" xfId="5344" xr:uid="{431C7F8F-4466-4CDA-96F8-46E32C914567}"/>
    <cellStyle name="20% - Ênfase2 53 2 2" xfId="9951" xr:uid="{A7193675-D9B3-40D5-88A7-06585308AED9}"/>
    <cellStyle name="20% - Ênfase2 53 3" xfId="6581" xr:uid="{6F21ADC4-C2A2-4853-AA9B-66FF7022DAFE}"/>
    <cellStyle name="20% - Ênfase2 53 3 2" xfId="11188" xr:uid="{E4FC5F3D-C26F-4A23-9A12-5770383010DC}"/>
    <cellStyle name="20% - Ênfase2 53 4" xfId="8098" xr:uid="{B0B94A08-9626-432A-A040-02E07DF5ABB9}"/>
    <cellStyle name="20% - Ênfase2 54" xfId="3078" xr:uid="{CB3300E8-0529-4C7F-BF39-72ECDB5B2D9C}"/>
    <cellStyle name="20% - Ênfase2 54 2" xfId="5358" xr:uid="{DCD93534-63D9-480E-8C11-5657DDCB34A3}"/>
    <cellStyle name="20% - Ênfase2 54 2 2" xfId="9965" xr:uid="{024ED471-012E-4E92-9E39-32D15C4360DF}"/>
    <cellStyle name="20% - Ênfase2 54 3" xfId="6595" xr:uid="{FAD77FA4-8254-4E0E-8C19-7F20CF652D03}"/>
    <cellStyle name="20% - Ênfase2 54 3 2" xfId="11202" xr:uid="{3AF6CBCA-8686-4752-A289-98E2BB2DD8B3}"/>
    <cellStyle name="20% - Ênfase2 54 4" xfId="8112" xr:uid="{E2B726CE-E47D-455F-B2B1-66858558A1B0}"/>
    <cellStyle name="20% - Ênfase2 55" xfId="3092" xr:uid="{528E6A6C-4F7B-4EC3-B5A5-15B0C3273767}"/>
    <cellStyle name="20% - Ênfase2 55 2" xfId="5372" xr:uid="{158F5ACE-BFFA-4C80-A6E3-073DCA728085}"/>
    <cellStyle name="20% - Ênfase2 55 2 2" xfId="9979" xr:uid="{0B0C4C49-8CDE-4A85-B167-578C5D63AE64}"/>
    <cellStyle name="20% - Ênfase2 55 3" xfId="6609" xr:uid="{8310633B-DF88-4554-80F9-B9C503EC56E8}"/>
    <cellStyle name="20% - Ênfase2 55 3 2" xfId="11216" xr:uid="{D146B3EB-4C78-466E-9478-9D6FFFFB1AE4}"/>
    <cellStyle name="20% - Ênfase2 55 4" xfId="8126" xr:uid="{63B9187C-601E-4F6F-853B-EC63990EB6FF}"/>
    <cellStyle name="20% - Ênfase2 56" xfId="3106" xr:uid="{EF102B5D-C653-426D-91A6-4C09FC21DFC2}"/>
    <cellStyle name="20% - Ênfase2 56 2" xfId="5386" xr:uid="{D955B45B-12FC-424E-BEA4-DD24499A9A10}"/>
    <cellStyle name="20% - Ênfase2 56 2 2" xfId="9993" xr:uid="{1FE3C9CF-189D-4B34-9004-0345FD4A4EE6}"/>
    <cellStyle name="20% - Ênfase2 56 3" xfId="6623" xr:uid="{5A2191DA-75A8-4AA3-9CC4-7BB78A6FE861}"/>
    <cellStyle name="20% - Ênfase2 56 3 2" xfId="11230" xr:uid="{08D1B6F1-8DCB-4902-B3EF-E3E1F281B073}"/>
    <cellStyle name="20% - Ênfase2 56 4" xfId="8140" xr:uid="{F84E6DE4-539A-4944-BF96-8D7FD45A21E6}"/>
    <cellStyle name="20% - Ênfase2 57" xfId="3120" xr:uid="{23BE8E0F-913C-4008-BDDC-6C809FBC1B68}"/>
    <cellStyle name="20% - Ênfase2 57 2" xfId="5400" xr:uid="{4006583A-0CF9-4201-BBB5-6649690D1AAF}"/>
    <cellStyle name="20% - Ênfase2 57 2 2" xfId="10007" xr:uid="{5E0B2D71-DC67-4650-AC46-9F822B745501}"/>
    <cellStyle name="20% - Ênfase2 57 3" xfId="6637" xr:uid="{87D1B0BA-D5AA-4EC9-9121-941577EC42D8}"/>
    <cellStyle name="20% - Ênfase2 57 3 2" xfId="11244" xr:uid="{7AD801CF-4145-4449-B2D5-3B8BB4439F14}"/>
    <cellStyle name="20% - Ênfase2 57 4" xfId="8154" xr:uid="{E63041A1-F4D0-443D-BD0E-061198C5C43D}"/>
    <cellStyle name="20% - Ênfase2 58" xfId="3134" xr:uid="{434101A4-7F2A-4E0D-8039-5AFC19F43AB2}"/>
    <cellStyle name="20% - Ênfase2 58 2" xfId="5414" xr:uid="{87E604D6-0B53-4EAB-91D1-374DA42C4F12}"/>
    <cellStyle name="20% - Ênfase2 58 2 2" xfId="10021" xr:uid="{2D5C383C-6474-42CB-BAFF-2C4C8A94761E}"/>
    <cellStyle name="20% - Ênfase2 58 3" xfId="6651" xr:uid="{8FCAB045-E2F1-42D8-8CB8-12A26A286DE1}"/>
    <cellStyle name="20% - Ênfase2 58 3 2" xfId="11258" xr:uid="{5DC69D98-1A12-4FD1-A012-630B9D579CA6}"/>
    <cellStyle name="20% - Ênfase2 58 4" xfId="8168" xr:uid="{D12F16A2-1A8A-4A85-99ED-62326B4FF4D0}"/>
    <cellStyle name="20% - Ênfase2 59" xfId="3148" xr:uid="{42F75536-7B0C-44EA-AAB5-641C248927F4}"/>
    <cellStyle name="20% - Ênfase2 59 2" xfId="5428" xr:uid="{9C83DFE6-86DB-404B-8E2A-6D9842767DFD}"/>
    <cellStyle name="20% - Ênfase2 59 2 2" xfId="10035" xr:uid="{8E6ABC89-D093-4857-82EF-D8D8B1095320}"/>
    <cellStyle name="20% - Ênfase2 59 3" xfId="6665" xr:uid="{FBA3581C-DE8A-4FC4-AE8E-15394DEFC3CF}"/>
    <cellStyle name="20% - Ênfase2 59 3 2" xfId="11272" xr:uid="{E32CD7C5-DD7C-49E9-9A7E-C1ADF2017565}"/>
    <cellStyle name="20% - Ênfase2 59 4" xfId="8182" xr:uid="{77BC1593-B91D-4E39-BB5D-BA4954DCA929}"/>
    <cellStyle name="20% - Ênfase2 6" xfId="439" xr:uid="{19FF29DD-F260-493F-875C-B705E4B524D7}"/>
    <cellStyle name="20% - Ênfase2 6 2" xfId="1388" xr:uid="{69D733D1-7226-47D0-8474-EE6481F03236}"/>
    <cellStyle name="20% - Ênfase2 6 2 2" xfId="4610" xr:uid="{8F611ADE-AE70-464A-A045-DB6CAB14E308}"/>
    <cellStyle name="20% - Ênfase2 6 2 3" xfId="13275" xr:uid="{151A7329-CA78-422F-91EC-E5EC0EF2C36C}"/>
    <cellStyle name="20% - Ênfase2 6 3" xfId="7225" xr:uid="{71BE697E-ABF5-4AFE-B404-A9B8862BD8A5}"/>
    <cellStyle name="20% - Ênfase2 6 3 2" xfId="11781" xr:uid="{F2569FEA-B4FB-4B5E-8D5D-46D62A496FA6}"/>
    <cellStyle name="20% - Ênfase2 6 4" xfId="2328" xr:uid="{AD69305D-A25F-49BB-BBF4-D860955FF31E}"/>
    <cellStyle name="20% - Ênfase2 60" xfId="3162" xr:uid="{7F42BA42-8F79-4CD0-8B13-5967C9F93395}"/>
    <cellStyle name="20% - Ênfase2 60 2" xfId="5442" xr:uid="{C3CEC436-6AC0-4EAF-B954-0512DE5AF625}"/>
    <cellStyle name="20% - Ênfase2 60 2 2" xfId="10049" xr:uid="{A1BA92C2-7214-42AA-8E60-1974CF70A9E3}"/>
    <cellStyle name="20% - Ênfase2 60 3" xfId="6679" xr:uid="{C47784E6-80AA-4F03-8713-D1772D0D3F17}"/>
    <cellStyle name="20% - Ênfase2 60 3 2" xfId="11286" xr:uid="{F1E6E347-985E-4E7F-86A8-0A425D8961B0}"/>
    <cellStyle name="20% - Ênfase2 60 4" xfId="8196" xr:uid="{2C44B3E8-2A5A-4352-AA91-362866CDF485}"/>
    <cellStyle name="20% - Ênfase2 61" xfId="3176" xr:uid="{DDDBF856-2D40-4824-894F-4DFB8DFB9EC8}"/>
    <cellStyle name="20% - Ênfase2 61 2" xfId="5456" xr:uid="{D47BB706-D9DB-46AB-B73C-2E525F113BC9}"/>
    <cellStyle name="20% - Ênfase2 61 2 2" xfId="10063" xr:uid="{C70BB371-E940-4D4B-AD87-88DC1DADBEFE}"/>
    <cellStyle name="20% - Ênfase2 61 3" xfId="6693" xr:uid="{A9095854-8802-486B-9FEB-7A20F9FEA950}"/>
    <cellStyle name="20% - Ênfase2 61 3 2" xfId="11300" xr:uid="{6041957E-876A-44A8-A220-4C1245DE3582}"/>
    <cellStyle name="20% - Ênfase2 61 4" xfId="8210" xr:uid="{D12F0CE0-D58C-447F-A836-5B657D00F8EA}"/>
    <cellStyle name="20% - Ênfase2 62" xfId="3190" xr:uid="{0AD665F9-CAEF-4774-9E20-50834C057802}"/>
    <cellStyle name="20% - Ênfase2 62 2" xfId="5470" xr:uid="{7C491F13-9222-4CFB-9722-3F553C2325F7}"/>
    <cellStyle name="20% - Ênfase2 62 2 2" xfId="10077" xr:uid="{139B6EF2-D2F8-41FB-9FC7-1406E49E49D1}"/>
    <cellStyle name="20% - Ênfase2 62 3" xfId="6707" xr:uid="{D64CF932-0D38-4999-BD6F-4327685FA438}"/>
    <cellStyle name="20% - Ênfase2 62 3 2" xfId="11314" xr:uid="{9C25AB07-A534-4EF5-A459-2D652B78D28F}"/>
    <cellStyle name="20% - Ênfase2 62 4" xfId="8224" xr:uid="{9859B013-9693-45D8-8DBA-B9AC5CDA1302}"/>
    <cellStyle name="20% - Ênfase2 63" xfId="3204" xr:uid="{F296098C-B316-431E-9990-F6AE387E756A}"/>
    <cellStyle name="20% - Ênfase2 63 2" xfId="5484" xr:uid="{2EDED6F0-922C-4E45-B437-27A52095542B}"/>
    <cellStyle name="20% - Ênfase2 63 2 2" xfId="10091" xr:uid="{583F4E8A-544A-4DE3-A379-200ACB077E2A}"/>
    <cellStyle name="20% - Ênfase2 63 3" xfId="6721" xr:uid="{05964CA3-B02F-4092-9984-B43FEC486CEA}"/>
    <cellStyle name="20% - Ênfase2 63 3 2" xfId="11328" xr:uid="{C23A0E9B-7FE1-4845-9A7A-58780117EE2E}"/>
    <cellStyle name="20% - Ênfase2 63 4" xfId="8238" xr:uid="{7FB89A95-6222-4E21-96F0-9AA001829435}"/>
    <cellStyle name="20% - Ênfase2 64" xfId="3218" xr:uid="{351FEA13-DAB4-46E3-AA4C-C0C8AD4B7D79}"/>
    <cellStyle name="20% - Ênfase2 64 2" xfId="5498" xr:uid="{454A859E-39CF-42A8-ADC2-20F2E59DC5C1}"/>
    <cellStyle name="20% - Ênfase2 64 2 2" xfId="10105" xr:uid="{B8F7E48F-1C81-42AE-B350-5CA492F95520}"/>
    <cellStyle name="20% - Ênfase2 64 3" xfId="6735" xr:uid="{C0C45ADF-FFFD-46E0-9C90-6A390BE58B56}"/>
    <cellStyle name="20% - Ênfase2 64 3 2" xfId="11342" xr:uid="{C4BDB4A6-18A6-4800-AE49-BF678D13AB87}"/>
    <cellStyle name="20% - Ênfase2 64 4" xfId="8252" xr:uid="{CFB9BC1E-BC1D-485E-A5F1-1C4446B6AA86}"/>
    <cellStyle name="20% - Ênfase2 65" xfId="3232" xr:uid="{1DD23EB8-34D6-4E03-81DD-F6C09CB1D14D}"/>
    <cellStyle name="20% - Ênfase2 65 2" xfId="5512" xr:uid="{62B01348-9685-4C47-90E6-44BF5E63C1D6}"/>
    <cellStyle name="20% - Ênfase2 65 2 2" xfId="10119" xr:uid="{A8EF7D08-566A-492D-BE97-26D09F16FA08}"/>
    <cellStyle name="20% - Ênfase2 65 3" xfId="6749" xr:uid="{D82C2CF4-822C-400A-B95D-7B34C407D043}"/>
    <cellStyle name="20% - Ênfase2 65 3 2" xfId="11356" xr:uid="{802220A4-E8F9-4675-A554-36B5DEFF4A8D}"/>
    <cellStyle name="20% - Ênfase2 65 4" xfId="8266" xr:uid="{2661BE7A-3B95-429E-912C-F20CE0F93ADE}"/>
    <cellStyle name="20% - Ênfase2 66" xfId="3246" xr:uid="{C1F61A97-8F57-42F7-9882-D56BA4172848}"/>
    <cellStyle name="20% - Ênfase2 66 2" xfId="5526" xr:uid="{F9FB8FBD-ADD0-489A-9CEE-F8448BCB09D6}"/>
    <cellStyle name="20% - Ênfase2 66 2 2" xfId="10133" xr:uid="{E3C37DFD-0214-45E2-A25A-1C27D5C6CEEF}"/>
    <cellStyle name="20% - Ênfase2 66 3" xfId="6763" xr:uid="{63369A26-D5D9-4586-82E2-1CFB392613E5}"/>
    <cellStyle name="20% - Ênfase2 66 3 2" xfId="11370" xr:uid="{2F590011-FE0A-4AF9-80B8-95BE2AD75B6C}"/>
    <cellStyle name="20% - Ênfase2 66 4" xfId="8280" xr:uid="{A6D8D78D-8BF6-4721-96A8-3363827DB4A5}"/>
    <cellStyle name="20% - Ênfase2 67" xfId="3260" xr:uid="{B0E50B58-0755-42FC-93AE-D9577C544B5A}"/>
    <cellStyle name="20% - Ênfase2 67 2" xfId="5540" xr:uid="{1497D203-6AD3-44E7-8FCE-FE8D2CB3039B}"/>
    <cellStyle name="20% - Ênfase2 67 2 2" xfId="10147" xr:uid="{792A2F09-D36E-4DA0-A2F5-49D1202C51AD}"/>
    <cellStyle name="20% - Ênfase2 67 3" xfId="6777" xr:uid="{40E1D8D8-5F65-47D0-9C7B-42EB0478D9F1}"/>
    <cellStyle name="20% - Ênfase2 67 3 2" xfId="11384" xr:uid="{7EEEC306-12BF-4774-BA1F-BA5D787E5A0D}"/>
    <cellStyle name="20% - Ênfase2 67 4" xfId="8294" xr:uid="{C85C60AA-6E38-45DE-A4E9-94C54B541E3E}"/>
    <cellStyle name="20% - Ênfase2 68" xfId="3274" xr:uid="{65068667-7046-4E37-84D1-5E713665ADFD}"/>
    <cellStyle name="20% - Ênfase2 68 2" xfId="5554" xr:uid="{0F9A0084-C473-47E7-89CC-3209A7A9607C}"/>
    <cellStyle name="20% - Ênfase2 68 2 2" xfId="10161" xr:uid="{4D4940C5-B2F1-4516-9AEA-66F55D456820}"/>
    <cellStyle name="20% - Ênfase2 68 3" xfId="6791" xr:uid="{B6C390F0-BAA1-4E79-B580-AA627A59A2D7}"/>
    <cellStyle name="20% - Ênfase2 68 3 2" xfId="11398" xr:uid="{F1D2B7BD-92E2-4291-BD1A-F60E790CDCD4}"/>
    <cellStyle name="20% - Ênfase2 68 4" xfId="8308" xr:uid="{87B85E7A-6880-4415-AF76-C84AC977098C}"/>
    <cellStyle name="20% - Ênfase2 69" xfId="3288" xr:uid="{06E9A803-E06B-43FD-BE2D-1DCA47E88DB9}"/>
    <cellStyle name="20% - Ênfase2 69 2" xfId="5568" xr:uid="{391DF283-F58E-4880-BBED-EA0F28AF8A5E}"/>
    <cellStyle name="20% - Ênfase2 69 2 2" xfId="10175" xr:uid="{B558530D-9A1B-4DD8-A74E-9C98418BC680}"/>
    <cellStyle name="20% - Ênfase2 69 3" xfId="6805" xr:uid="{D84DA6DA-522F-4100-B7E4-066CB920E82A}"/>
    <cellStyle name="20% - Ênfase2 69 3 2" xfId="11412" xr:uid="{F6CBDA5F-96D3-4DEA-84EB-7250A8283E5D}"/>
    <cellStyle name="20% - Ênfase2 69 4" xfId="8322" xr:uid="{24BC3A83-EDBC-4688-8253-93CE965246B6}"/>
    <cellStyle name="20% - Ênfase2 7" xfId="454" xr:uid="{83A32BAE-FE4E-4ED0-8F88-E799502F9982}"/>
    <cellStyle name="20% - Ênfase2 7 2" xfId="1403" xr:uid="{FA78D9E4-4C36-4F0E-B0BF-0B5FAF36D2B6}"/>
    <cellStyle name="20% - Ênfase2 7 2 2" xfId="4655" xr:uid="{1C5F550C-B6F2-4317-B8F6-6C377C21A6E0}"/>
    <cellStyle name="20% - Ênfase2 7 2 2 2" xfId="14207" xr:uid="{0E55B433-2477-4521-B1E8-FA94A4F63A0A}"/>
    <cellStyle name="20% - Ênfase2 7 2 3" xfId="9295" xr:uid="{C97BEF94-608E-4F51-93DC-BE9454CF490C}"/>
    <cellStyle name="20% - Ênfase2 7 3" xfId="5921" xr:uid="{64E6F888-2F37-4BD8-AC95-818C07D30B5F}"/>
    <cellStyle name="20% - Ênfase2 7 3 2" xfId="10528" xr:uid="{D177EDE1-90DB-4F1C-BE77-35928DF5F82B}"/>
    <cellStyle name="20% - Ênfase2 7 4" xfId="4302" xr:uid="{6B72FEDB-7326-4441-ABF6-EE036D282B63}"/>
    <cellStyle name="20% - Ênfase2 7 4 2" xfId="9208" xr:uid="{50F79AFF-052A-4750-A557-53E05B665108}"/>
    <cellStyle name="20% - Ênfase2 7 5" xfId="2342" xr:uid="{F787B997-BBD1-4B72-A067-40E3D07271C0}"/>
    <cellStyle name="20% - Ênfase2 70" xfId="3302" xr:uid="{FD5EE8EE-7AE9-4A2A-9846-DFB4BEABBA04}"/>
    <cellStyle name="20% - Ênfase2 70 2" xfId="5582" xr:uid="{BD63DB39-A1FA-4932-B871-2818170B3121}"/>
    <cellStyle name="20% - Ênfase2 70 2 2" xfId="10189" xr:uid="{CA5876F2-E54A-4522-B958-548040420F7E}"/>
    <cellStyle name="20% - Ênfase2 70 3" xfId="6819" xr:uid="{3E5EFC83-E57C-4307-9AA2-34DE2B7FD652}"/>
    <cellStyle name="20% - Ênfase2 70 3 2" xfId="11426" xr:uid="{6F611249-2125-44FC-8137-42B88F39A18D}"/>
    <cellStyle name="20% - Ênfase2 70 4" xfId="4150" xr:uid="{03535C00-ACD0-462A-B402-3F1C5BEEDABF}"/>
    <cellStyle name="20% - Ênfase2 70 5" xfId="8336" xr:uid="{EDDA321A-C12A-47FC-85E4-CEECB5A14FAA}"/>
    <cellStyle name="20% - Ênfase2 71" xfId="3316" xr:uid="{74AE8AB7-4420-4BD9-8CC2-F8DE3FF77706}"/>
    <cellStyle name="20% - Ênfase2 71 2" xfId="5596" xr:uid="{B3985FA7-25AC-415A-BF3B-972FC7C6D83C}"/>
    <cellStyle name="20% - Ênfase2 71 2 2" xfId="10203" xr:uid="{2C4CAA3E-DEE1-4217-90FA-B5EA5D7F6A1D}"/>
    <cellStyle name="20% - Ênfase2 71 3" xfId="6833" xr:uid="{1B848DDA-83EB-4F9A-9D6A-16DEBD399322}"/>
    <cellStyle name="20% - Ênfase2 71 3 2" xfId="11440" xr:uid="{8A30A7FE-FB09-4C3A-8987-E6E6FAA5C9B1}"/>
    <cellStyle name="20% - Ênfase2 71 4" xfId="8350" xr:uid="{B719E1F4-FD95-4421-A82E-3A549FAFD0A1}"/>
    <cellStyle name="20% - Ênfase2 72" xfId="3330" xr:uid="{D2BA2A5F-5379-4BF2-BC0F-C39B675B2FD2}"/>
    <cellStyle name="20% - Ênfase2 72 2" xfId="5610" xr:uid="{D5A98A47-7447-4475-AE61-0824C996AF87}"/>
    <cellStyle name="20% - Ênfase2 72 2 2" xfId="10217" xr:uid="{D646C0AB-AF85-48C2-BD99-C4023C64701E}"/>
    <cellStyle name="20% - Ênfase2 72 3" xfId="6847" xr:uid="{06BB2F95-6330-46BB-9FD8-C3B7C0CD9048}"/>
    <cellStyle name="20% - Ênfase2 72 3 2" xfId="11454" xr:uid="{47572BD9-3D08-40A3-827B-6EF69BB3F793}"/>
    <cellStyle name="20% - Ênfase2 72 4" xfId="8364" xr:uid="{85388DF2-FA28-43D9-9037-F4FAC6837ACD}"/>
    <cellStyle name="20% - Ênfase2 73" xfId="3344" xr:uid="{A0A3DDB9-944D-4D7B-ADD1-782E6F2EA0F4}"/>
    <cellStyle name="20% - Ênfase2 73 2" xfId="5624" xr:uid="{A6AB714A-DD9A-42A0-9EA0-67977811C691}"/>
    <cellStyle name="20% - Ênfase2 73 2 2" xfId="10231" xr:uid="{B5E4D260-582A-45CA-92CD-0E2C6C25B5D0}"/>
    <cellStyle name="20% - Ênfase2 73 3" xfId="6861" xr:uid="{A08069F1-4110-4F47-ACCD-11D937AF0BF0}"/>
    <cellStyle name="20% - Ênfase2 73 3 2" xfId="11468" xr:uid="{8FFE312B-8B89-4E58-A0E9-A8D91D0A7BC7}"/>
    <cellStyle name="20% - Ênfase2 73 4" xfId="8378" xr:uid="{85F91811-8357-4189-B686-FD3BE3534C97}"/>
    <cellStyle name="20% - Ênfase2 74" xfId="3358" xr:uid="{FBECC33C-5C16-402A-9BBF-9E37CFC6D463}"/>
    <cellStyle name="20% - Ênfase2 74 2" xfId="5638" xr:uid="{727681FD-76E0-4F2F-A048-07E5D736F6BF}"/>
    <cellStyle name="20% - Ênfase2 74 2 2" xfId="10245" xr:uid="{48B64D85-EE10-4610-9EB0-9BD756C5CCC1}"/>
    <cellStyle name="20% - Ênfase2 74 3" xfId="6875" xr:uid="{B887866E-64C2-44DF-BD6E-BCA69CF40FBD}"/>
    <cellStyle name="20% - Ênfase2 74 3 2" xfId="11482" xr:uid="{59677959-A9B9-4AD6-9548-51DADE19529E}"/>
    <cellStyle name="20% - Ênfase2 74 4" xfId="8392" xr:uid="{E4FB52A3-6158-4E51-8BF3-785B187BAD40}"/>
    <cellStyle name="20% - Ênfase2 75" xfId="3372" xr:uid="{D7D07B04-7EE6-4202-B6D7-C90FAF39C196}"/>
    <cellStyle name="20% - Ênfase2 75 2" xfId="5652" xr:uid="{867A4459-24C5-4462-92B8-49D122F4E756}"/>
    <cellStyle name="20% - Ênfase2 75 2 2" xfId="10259" xr:uid="{A5EF3915-B602-4C2C-AD06-F9BE8F89D557}"/>
    <cellStyle name="20% - Ênfase2 75 3" xfId="6889" xr:uid="{3985B881-8B81-4309-B52E-7FFAE9D82D83}"/>
    <cellStyle name="20% - Ênfase2 75 3 2" xfId="11496" xr:uid="{8120EB7E-D9CD-4684-B0D2-711C1D1BD177}"/>
    <cellStyle name="20% - Ênfase2 75 4" xfId="8406" xr:uid="{80B1E433-3D60-4395-B85F-AC972F69A542}"/>
    <cellStyle name="20% - Ênfase2 76" xfId="3386" xr:uid="{0529BA9F-938D-4647-B3A3-D3971FBBAC36}"/>
    <cellStyle name="20% - Ênfase2 76 2" xfId="5666" xr:uid="{872AF11B-4300-4D8F-BD70-A686CB80B20F}"/>
    <cellStyle name="20% - Ênfase2 76 2 2" xfId="10273" xr:uid="{BF1EF490-D5B2-4803-871C-0B1C2BB9166B}"/>
    <cellStyle name="20% - Ênfase2 76 3" xfId="6903" xr:uid="{3B60C42B-E038-471C-BDFF-A14EB8C62507}"/>
    <cellStyle name="20% - Ênfase2 76 3 2" xfId="11510" xr:uid="{7AC6CDFC-9D68-43C1-9DC8-FCAA29480308}"/>
    <cellStyle name="20% - Ênfase2 76 4" xfId="8420" xr:uid="{2AFC3F48-C12A-4BE6-81F8-EACE560B5E1C}"/>
    <cellStyle name="20% - Ênfase2 77" xfId="3400" xr:uid="{D2BC9E8E-7037-4095-A25B-B6702623E96B}"/>
    <cellStyle name="20% - Ênfase2 77 2" xfId="5680" xr:uid="{00A3BB6E-F41D-476A-9DA6-3490615879A4}"/>
    <cellStyle name="20% - Ênfase2 77 2 2" xfId="10287" xr:uid="{08FC2258-8E7B-4C89-A4F8-358ECF8F4DCC}"/>
    <cellStyle name="20% - Ênfase2 77 3" xfId="6917" xr:uid="{FBA369CF-FDF2-45A2-B56F-DA6FD5519E4C}"/>
    <cellStyle name="20% - Ênfase2 77 3 2" xfId="11524" xr:uid="{F427AB6A-DA40-48F7-B5E1-4762DF3B83AE}"/>
    <cellStyle name="20% - Ênfase2 77 4" xfId="8434" xr:uid="{DC0A3626-9632-433C-ABCF-299C3B883BEC}"/>
    <cellStyle name="20% - Ênfase2 78" xfId="3414" xr:uid="{139CD492-9CA9-468F-9F5C-BC5713AA2B63}"/>
    <cellStyle name="20% - Ênfase2 78 2" xfId="5694" xr:uid="{0897F55E-650F-4CBD-914A-9E9F34FF1916}"/>
    <cellStyle name="20% - Ênfase2 78 2 2" xfId="10301" xr:uid="{3A829351-2C62-4862-A88C-3FC5FD225455}"/>
    <cellStyle name="20% - Ênfase2 78 3" xfId="6931" xr:uid="{BB23EFC4-421C-4E1A-A0C7-69D3F7075F28}"/>
    <cellStyle name="20% - Ênfase2 78 3 2" xfId="11538" xr:uid="{FD532530-5BFC-48E2-9076-66CAE5C87DEC}"/>
    <cellStyle name="20% - Ênfase2 78 4" xfId="8448" xr:uid="{6C28E4E3-9E30-4BA8-A285-49CB7A83B055}"/>
    <cellStyle name="20% - Ênfase2 79" xfId="3428" xr:uid="{462A437C-F065-4FA1-B5D1-BC934213511D}"/>
    <cellStyle name="20% - Ênfase2 79 2" xfId="5708" xr:uid="{733B9C87-F89D-461F-9797-92C996979A36}"/>
    <cellStyle name="20% - Ênfase2 79 2 2" xfId="10315" xr:uid="{8F92DEFD-11C5-4EA0-B5B9-3CFA5631589E}"/>
    <cellStyle name="20% - Ênfase2 79 3" xfId="6945" xr:uid="{905BE747-14B5-4D0E-92EC-2AD644620C6A}"/>
    <cellStyle name="20% - Ênfase2 79 3 2" xfId="11552" xr:uid="{89779B68-9F5D-4BEC-B786-68A20FB4D9CD}"/>
    <cellStyle name="20% - Ênfase2 79 4" xfId="8462" xr:uid="{D9D496F5-8F6F-46BF-8037-E3C6766EAB09}"/>
    <cellStyle name="20% - Ênfase2 8" xfId="469" xr:uid="{4F33E9C5-6C5C-46E3-B997-138E47973F3E}"/>
    <cellStyle name="20% - Ênfase2 8 2" xfId="1418" xr:uid="{8240E135-273B-461A-9229-2AFDE6E23ADA}"/>
    <cellStyle name="20% - Ênfase2 8 2 2" xfId="4670" xr:uid="{8EBBC842-DFD2-4764-AF5A-01E5641A3795}"/>
    <cellStyle name="20% - Ênfase2 8 2 2 2" xfId="14221" xr:uid="{DA30E20D-3698-479A-9772-6B9A2D78FD65}"/>
    <cellStyle name="20% - Ênfase2 8 2 3" xfId="9310" xr:uid="{03BF83BA-B7F8-40AC-B657-832ED97A2437}"/>
    <cellStyle name="20% - Ênfase2 8 3" xfId="5936" xr:uid="{C528A52C-C277-44FE-9E48-C84A56BF8C80}"/>
    <cellStyle name="20% - Ênfase2 8 3 2" xfId="10543" xr:uid="{2F26CF98-A784-4F27-95FE-25C823318715}"/>
    <cellStyle name="20% - Ênfase2 8 4" xfId="4317" xr:uid="{61427AC8-CF5C-49B9-AEF7-F5AD70486544}"/>
    <cellStyle name="20% - Ênfase2 8 4 2" xfId="9223" xr:uid="{AD487527-1198-4D17-BE34-91A180111718}"/>
    <cellStyle name="20% - Ênfase2 8 5" xfId="2356" xr:uid="{F089A30B-6016-42A2-B10E-AB0E4A3137AD}"/>
    <cellStyle name="20% - Ênfase2 80" xfId="3442" xr:uid="{F81E1E6B-FD66-490C-8373-29F090D2A234}"/>
    <cellStyle name="20% - Ênfase2 80 2" xfId="5722" xr:uid="{770FCA65-1138-452B-82BD-E5667F9F04B9}"/>
    <cellStyle name="20% - Ênfase2 80 2 2" xfId="10329" xr:uid="{B4250195-919A-4987-83D4-5F03D1D3C6B4}"/>
    <cellStyle name="20% - Ênfase2 80 3" xfId="6959" xr:uid="{6A340183-FBD9-4F54-8B72-4B53E9520111}"/>
    <cellStyle name="20% - Ênfase2 80 3 2" xfId="11566" xr:uid="{37EDB19C-CB2E-49A3-9664-6086097BCFDC}"/>
    <cellStyle name="20% - Ênfase2 80 4" xfId="8476" xr:uid="{C9E63CE3-12C8-466A-92C8-7A808447C670}"/>
    <cellStyle name="20% - Ênfase2 81" xfId="3456" xr:uid="{7DAD1D4B-3778-41F5-9456-1AFB00749EAF}"/>
    <cellStyle name="20% - Ênfase2 81 2" xfId="5736" xr:uid="{DF1BB9DA-FBE0-42AF-A39F-755AB601E0E2}"/>
    <cellStyle name="20% - Ênfase2 81 2 2" xfId="10343" xr:uid="{03126D34-F149-468B-B378-52829D8803A9}"/>
    <cellStyle name="20% - Ênfase2 81 3" xfId="6973" xr:uid="{FC548DB9-1590-4670-9BF0-06240B0E979E}"/>
    <cellStyle name="20% - Ênfase2 81 3 2" xfId="11580" xr:uid="{4FC1AD03-E78B-438C-82CC-BE458F3B047F}"/>
    <cellStyle name="20% - Ênfase2 81 4" xfId="8490" xr:uid="{593F2698-3704-4F64-9C01-676617972D3F}"/>
    <cellStyle name="20% - Ênfase2 82" xfId="3470" xr:uid="{F6CAA8A5-B393-478A-8538-936B9EA10F34}"/>
    <cellStyle name="20% - Ênfase2 82 2" xfId="5750" xr:uid="{A6118B66-E23F-4572-AD9D-463A8C3C901A}"/>
    <cellStyle name="20% - Ênfase2 82 2 2" xfId="10357" xr:uid="{66B78E15-B219-4031-96B7-1B3FEBAEBA63}"/>
    <cellStyle name="20% - Ênfase2 82 3" xfId="6987" xr:uid="{86EED1E8-21C4-424A-8143-E1659974D647}"/>
    <cellStyle name="20% - Ênfase2 82 3 2" xfId="11594" xr:uid="{E2174A96-5039-42E0-B9B6-2ACC186F7249}"/>
    <cellStyle name="20% - Ênfase2 82 4" xfId="8504" xr:uid="{854074EB-C881-4170-8DB9-15FA83C68905}"/>
    <cellStyle name="20% - Ênfase2 83" xfId="3484" xr:uid="{87DD70A7-C73F-4AD1-9BA2-4E707FF06553}"/>
    <cellStyle name="20% - Ênfase2 83 2" xfId="5764" xr:uid="{49C15AF3-0EC7-4AD0-BB58-F5308DD52B9E}"/>
    <cellStyle name="20% - Ênfase2 83 2 2" xfId="10371" xr:uid="{1D8FBA61-CBB4-4B04-82B7-F32FE55EAB6A}"/>
    <cellStyle name="20% - Ênfase2 83 3" xfId="7001" xr:uid="{C6DB9338-91A1-4256-9D64-47772449B5EC}"/>
    <cellStyle name="20% - Ênfase2 83 3 2" xfId="11608" xr:uid="{ACEE9F0A-EC7E-4BA0-89C7-783E3069BE18}"/>
    <cellStyle name="20% - Ênfase2 83 4" xfId="8518" xr:uid="{2AC26E79-1B2F-4691-86CF-020B350F659C}"/>
    <cellStyle name="20% - Ênfase2 84" xfId="3498" xr:uid="{4BAF7294-4BBE-48D1-951F-0CE6B1271CFA}"/>
    <cellStyle name="20% - Ênfase2 84 2" xfId="5778" xr:uid="{92CAB160-D6E5-4563-A36E-EAC595F8982E}"/>
    <cellStyle name="20% - Ênfase2 84 2 2" xfId="10385" xr:uid="{F25605D0-42F4-4F28-8B7D-A65A14F91F98}"/>
    <cellStyle name="20% - Ênfase2 84 3" xfId="7015" xr:uid="{A1A9CD2B-E158-4631-9FBB-B5CE9AD2CB5C}"/>
    <cellStyle name="20% - Ênfase2 84 3 2" xfId="11622" xr:uid="{F2C11277-234A-4042-8E16-99DB90B365C1}"/>
    <cellStyle name="20% - Ênfase2 84 4" xfId="8532" xr:uid="{8BF67C12-C1F9-4771-AB9C-7DFDAAED30BC}"/>
    <cellStyle name="20% - Ênfase2 85" xfId="3512" xr:uid="{198C420D-66FE-494C-BD5C-9BF1AF87960E}"/>
    <cellStyle name="20% - Ênfase2 85 2" xfId="5792" xr:uid="{14C9075C-A3B9-40FF-AF58-8169FAA0764A}"/>
    <cellStyle name="20% - Ênfase2 85 2 2" xfId="10399" xr:uid="{F33EB0A6-745C-4F63-AF43-DD197E3527EF}"/>
    <cellStyle name="20% - Ênfase2 85 3" xfId="7029" xr:uid="{DFF60018-8957-43CE-8B60-856502C6FE7F}"/>
    <cellStyle name="20% - Ênfase2 85 3 2" xfId="11636" xr:uid="{BF8D7B1E-CD38-4C67-95E3-1D1134909858}"/>
    <cellStyle name="20% - Ênfase2 85 4" xfId="8546" xr:uid="{7E2811C0-C652-4C15-A27F-AC09B03C364A}"/>
    <cellStyle name="20% - Ênfase2 86" xfId="3526" xr:uid="{AAB82110-FA7A-4BAE-8EB4-A1966157CF1E}"/>
    <cellStyle name="20% - Ênfase2 86 2" xfId="5806" xr:uid="{883DF183-53A3-4DCB-9C35-6A917D57BBB9}"/>
    <cellStyle name="20% - Ênfase2 86 2 2" xfId="10413" xr:uid="{C9A11688-F9B3-46C3-9CD4-DA57987DAA6D}"/>
    <cellStyle name="20% - Ênfase2 86 3" xfId="7043" xr:uid="{72885F48-D5F5-4752-BFFB-06432D4A9B65}"/>
    <cellStyle name="20% - Ênfase2 86 3 2" xfId="11650" xr:uid="{D37701A1-ED04-46C8-B359-0CA1E0281066}"/>
    <cellStyle name="20% - Ênfase2 86 4" xfId="8560" xr:uid="{6A768CDA-1900-4892-8563-42073C20E222}"/>
    <cellStyle name="20% - Ênfase2 87" xfId="3540" xr:uid="{1F3654EF-2169-4A9C-AB11-D00B362A05BA}"/>
    <cellStyle name="20% - Ênfase2 87 2" xfId="5820" xr:uid="{EFB4D7C6-D390-4F74-832C-C4E8B014ECAE}"/>
    <cellStyle name="20% - Ênfase2 87 2 2" xfId="10427" xr:uid="{163B973B-1F30-480A-90FD-14A2BDC7EB13}"/>
    <cellStyle name="20% - Ênfase2 87 3" xfId="7057" xr:uid="{E3135105-AE1A-438F-85D0-4AA229DB5785}"/>
    <cellStyle name="20% - Ênfase2 87 3 2" xfId="11664" xr:uid="{8FA4F696-0419-4B72-ABFC-921A508E4FB0}"/>
    <cellStyle name="20% - Ênfase2 87 4" xfId="8574" xr:uid="{64DFBDA0-0BD0-4D2F-8227-27145F2B7175}"/>
    <cellStyle name="20% - Ênfase2 88" xfId="3554" xr:uid="{00625D32-3FB3-434C-A0C6-E7B10AEF3E1A}"/>
    <cellStyle name="20% - Ênfase2 88 2" xfId="5834" xr:uid="{97374982-6E59-4F34-979B-89704ABA671C}"/>
    <cellStyle name="20% - Ênfase2 88 2 2" xfId="10441" xr:uid="{B102B587-BAD4-4490-A51E-F8E576A1417A}"/>
    <cellStyle name="20% - Ênfase2 88 3" xfId="7071" xr:uid="{2F4C9D37-BE33-4A8E-A441-1C36DDF80826}"/>
    <cellStyle name="20% - Ênfase2 88 3 2" xfId="11678" xr:uid="{022F7769-53EF-4D20-B224-61BDBC4F07C8}"/>
    <cellStyle name="20% - Ênfase2 88 4" xfId="8588" xr:uid="{AE9B056B-7CBB-4EA1-8515-FDE3A109B9AA}"/>
    <cellStyle name="20% - Ênfase2 89" xfId="3568" xr:uid="{08215A7D-CC66-4C8B-9992-E3E02126FDA2}"/>
    <cellStyle name="20% - Ênfase2 89 2" xfId="5848" xr:uid="{C4C9ABD0-C90E-45C2-B332-958CF2C3EA5D}"/>
    <cellStyle name="20% - Ênfase2 89 2 2" xfId="10455" xr:uid="{30FD1123-65FB-4BDF-A75A-E4D7EDEB10A1}"/>
    <cellStyle name="20% - Ênfase2 89 3" xfId="7085" xr:uid="{D5EA5FD9-5533-4541-84E1-4519688D3622}"/>
    <cellStyle name="20% - Ênfase2 89 3 2" xfId="11692" xr:uid="{65C11566-2B90-4616-A4F7-06F06E74C860}"/>
    <cellStyle name="20% - Ênfase2 89 4" xfId="8602" xr:uid="{9FDF988A-504E-41A2-A77A-0CEC8076B8DF}"/>
    <cellStyle name="20% - Ênfase2 9" xfId="484" xr:uid="{283DB892-7DF7-4C5B-ABEA-33C0AAECBE0C}"/>
    <cellStyle name="20% - Ênfase2 9 2" xfId="1433" xr:uid="{34C0D61A-6D77-4712-9D47-11E0AF9BBBA3}"/>
    <cellStyle name="20% - Ênfase2 9 2 2" xfId="4685" xr:uid="{6570B0A0-68EF-4621-B8CC-7F452B3BD9A3}"/>
    <cellStyle name="20% - Ênfase2 9 2 3" xfId="13291" xr:uid="{9B0757EF-782E-4976-87A1-71DE4C32772C}"/>
    <cellStyle name="20% - Ênfase2 9 3" xfId="7187" xr:uid="{B3384FE9-F07A-428B-8265-F51E1ABB94A2}"/>
    <cellStyle name="20% - Ênfase2 9 3 2" xfId="11764" xr:uid="{38737827-DE88-4D2D-BDF1-ADBE4F4032A6}"/>
    <cellStyle name="20% - Ênfase2 9 4" xfId="2371" xr:uid="{FFA4DEE6-4714-48C9-B0A7-29DB5889F8F1}"/>
    <cellStyle name="20% - Ênfase2 90" xfId="3582" xr:uid="{FABE75DF-4327-45A1-90B5-718F02AB177F}"/>
    <cellStyle name="20% - Ênfase2 90 2" xfId="5862" xr:uid="{4BE7F657-CC01-43BE-AFBC-6EDE64312104}"/>
    <cellStyle name="20% - Ênfase2 90 2 2" xfId="10469" xr:uid="{BF38CBC5-E21F-4DA9-BAC3-D25AF50E07AB}"/>
    <cellStyle name="20% - Ênfase2 90 3" xfId="7099" xr:uid="{6F492898-1955-4105-BD8A-F23C5B22A6B4}"/>
    <cellStyle name="20% - Ênfase2 90 3 2" xfId="11706" xr:uid="{A88A1940-B55D-4B8E-8822-F4106C467641}"/>
    <cellStyle name="20% - Ênfase2 90 4" xfId="8616" xr:uid="{BB41D7CD-9DF6-472D-A3F1-C10606E9FC1E}"/>
    <cellStyle name="20% - Ênfase2 91" xfId="3596" xr:uid="{4C178FD7-3241-4755-B177-C4330890303E}"/>
    <cellStyle name="20% - Ênfase2 91 2" xfId="5877" xr:uid="{E0E35FCD-11C6-4316-8789-4E1B2F7FABA6}"/>
    <cellStyle name="20% - Ênfase2 91 2 2" xfId="10484" xr:uid="{EBE8CC35-9776-4816-B3C4-7293046D5773}"/>
    <cellStyle name="20% - Ênfase2 91 3" xfId="7114" xr:uid="{0E4B3862-B4BA-4CAA-818F-00B6466D8725}"/>
    <cellStyle name="20% - Ênfase2 91 3 2" xfId="11721" xr:uid="{B78C055C-7756-4C96-AC5D-2B4C2D35BFE4}"/>
    <cellStyle name="20% - Ênfase2 91 4" xfId="8630" xr:uid="{CE7EAA66-E8B2-4FED-862F-001D31CAE7BC}"/>
    <cellStyle name="20% - Ênfase2 92" xfId="3610" xr:uid="{1B55C1D8-4DAA-4881-9980-21F48569AC5E}"/>
    <cellStyle name="20% - Ênfase2 92 2" xfId="8644" xr:uid="{C484C6FC-4FB7-403A-BE6B-230E6922328A}"/>
    <cellStyle name="20% - Ênfase2 93" xfId="3624" xr:uid="{268FDA33-63B2-4173-A228-3B787E88D6D9}"/>
    <cellStyle name="20% - Ênfase2 93 2" xfId="8658" xr:uid="{1D3CFE8F-4CDC-4A15-9790-238180EB6B39}"/>
    <cellStyle name="20% - Ênfase2 94" xfId="3638" xr:uid="{03CB0EAE-D1D3-4702-8C47-3049D3B9B403}"/>
    <cellStyle name="20% - Ênfase2 94 2" xfId="8672" xr:uid="{D749F8A2-3012-45BB-BD9A-4B9DD5A6425B}"/>
    <cellStyle name="20% - Ênfase2 95" xfId="3652" xr:uid="{BA2658F2-57B9-4CCA-86EF-C91454E781C6}"/>
    <cellStyle name="20% - Ênfase2 95 2" xfId="8686" xr:uid="{DAF5A23D-820C-4D48-AE1F-2F45AA17E2FE}"/>
    <cellStyle name="20% - Ênfase2 96" xfId="3666" xr:uid="{535AFBCA-7C29-42D5-A22D-C823235A86E1}"/>
    <cellStyle name="20% - Ênfase2 96 2" xfId="8700" xr:uid="{D91D4121-2BE5-4937-BC77-D8CEF815D6CB}"/>
    <cellStyle name="20% - Ênfase2 97" xfId="3680" xr:uid="{AE6DC63C-DB86-4686-AB83-3B27F981C7DC}"/>
    <cellStyle name="20% - Ênfase2 97 2" xfId="8714" xr:uid="{B1E34E83-50A6-47CA-937F-539F1B6FA3FC}"/>
    <cellStyle name="20% - Ênfase2 98" xfId="3694" xr:uid="{E4F4A2CD-C039-40FA-9780-2DC39BA389B9}"/>
    <cellStyle name="20% - Ênfase2 98 2" xfId="8728" xr:uid="{F69213CC-FAB7-4BFF-AB4F-3A19045874CA}"/>
    <cellStyle name="20% - Ênfase2 99" xfId="3708" xr:uid="{F9BB9DE2-8D83-4B5C-9310-C6ED9C0785AB}"/>
    <cellStyle name="20% - Ênfase2 99 2" xfId="8742" xr:uid="{EDCF25AC-861D-43A2-B62B-628A6970D002}"/>
    <cellStyle name="20% - Ênfase3" xfId="117" builtinId="38" customBuiltin="1"/>
    <cellStyle name="20% - Ênfase3 10" xfId="501" xr:uid="{21049625-B0E2-40DF-9160-F7BB5BC9A071}"/>
    <cellStyle name="20% - Ênfase3 10 2" xfId="1450" xr:uid="{C4D2E62F-E7D0-4792-AF95-59335A262AAF}"/>
    <cellStyle name="20% - Ênfase3 10 2 2" xfId="4701" xr:uid="{5A77084F-2F40-4B4C-89F7-832F14D6E9FC}"/>
    <cellStyle name="20% - Ênfase3 10 2 2 2" xfId="14237" xr:uid="{35D7E807-9F10-4CE0-BA45-B9CC88DDE443}"/>
    <cellStyle name="20% - Ênfase3 10 2 3" xfId="9327" xr:uid="{2DBC3F03-7BEA-429A-8207-EE43E1E9E351}"/>
    <cellStyle name="20% - Ênfase3 10 3" xfId="5953" xr:uid="{68963029-A448-479B-865E-9AA834DAE57B}"/>
    <cellStyle name="20% - Ênfase3 10 3 2" xfId="10560" xr:uid="{6F26D25C-B693-4F1E-BB47-EC527562E000}"/>
    <cellStyle name="20% - Ênfase3 10 4" xfId="2387" xr:uid="{3144E100-FF16-41B2-BF5B-DAF6B041491C}"/>
    <cellStyle name="20% - Ênfase3 10 4 2" xfId="13475" xr:uid="{637CF9CC-C238-47F3-A66C-ECB67293C187}"/>
    <cellStyle name="20% - Ênfase3 10 5" xfId="7478" xr:uid="{9D6474CE-F864-4750-BB05-9E1DC6D35C3A}"/>
    <cellStyle name="20% - Ênfase3 100" xfId="3724" xr:uid="{578F3967-BBAB-4764-9EE5-642E54C2929F}"/>
    <cellStyle name="20% - Ênfase3 100 2" xfId="8758" xr:uid="{95FD8438-87A9-42C0-A500-689EC24453CB}"/>
    <cellStyle name="20% - Ênfase3 101" xfId="3738" xr:uid="{F176A83F-A669-4701-8763-736BEF80619D}"/>
    <cellStyle name="20% - Ênfase3 101 2" xfId="8772" xr:uid="{5F9F6257-74EF-44D5-A2F0-FF32CBF3A15E}"/>
    <cellStyle name="20% - Ênfase3 102" xfId="3752" xr:uid="{447E6936-D700-46E2-9F5C-5521AC7400F4}"/>
    <cellStyle name="20% - Ênfase3 102 2" xfId="8786" xr:uid="{B5F2AE49-E812-48D1-9D16-5E9480058CEA}"/>
    <cellStyle name="20% - Ênfase3 103" xfId="3766" xr:uid="{5F20CB9D-EDC0-4ADC-B602-B50102E77815}"/>
    <cellStyle name="20% - Ênfase3 103 2" xfId="8800" xr:uid="{8F9AABDC-6854-425D-9375-E9D79731B85C}"/>
    <cellStyle name="20% - Ênfase3 104" xfId="3780" xr:uid="{21CFA51C-8AD6-4A47-B96A-388D75EF31A2}"/>
    <cellStyle name="20% - Ênfase3 104 2" xfId="8814" xr:uid="{FF8F072D-F34A-4AD6-9E9A-AB17B216256D}"/>
    <cellStyle name="20% - Ênfase3 105" xfId="3794" xr:uid="{371647FC-5960-42A8-B285-1B23B3DAF4A2}"/>
    <cellStyle name="20% - Ênfase3 105 2" xfId="8828" xr:uid="{E7A75B47-D61F-4AEF-921A-7965D8CBBA2A}"/>
    <cellStyle name="20% - Ênfase3 106" xfId="3808" xr:uid="{AFC8A096-CB68-43D3-8F99-B25327FB5955}"/>
    <cellStyle name="20% - Ênfase3 106 2" xfId="8842" xr:uid="{63C930FF-F74A-402D-9B03-268561FBC7FB}"/>
    <cellStyle name="20% - Ênfase3 107" xfId="3822" xr:uid="{61CD5BFB-8D07-4859-8774-1E5728CAF9AC}"/>
    <cellStyle name="20% - Ênfase3 107 2" xfId="8856" xr:uid="{47E6767B-8839-4F46-87CE-8570E55545ED}"/>
    <cellStyle name="20% - Ênfase3 108" xfId="3836" xr:uid="{AF53236B-9D04-4146-914F-0820AED0EF47}"/>
    <cellStyle name="20% - Ênfase3 108 2" xfId="8870" xr:uid="{78881633-361F-4275-98AC-32543838F256}"/>
    <cellStyle name="20% - Ênfase3 109" xfId="3850" xr:uid="{358CA82B-14E0-4995-837A-90C0F302A2BA}"/>
    <cellStyle name="20% - Ênfase3 109 2" xfId="8884" xr:uid="{7A569363-DB7D-4768-BF5D-966EE1B1624C}"/>
    <cellStyle name="20% - Ênfase3 11" xfId="516" xr:uid="{132FB555-F9B2-4F69-B097-19DE6199C450}"/>
    <cellStyle name="20% - Ênfase3 11 2" xfId="1465" xr:uid="{2C14572C-4E3C-44FB-A49B-CC28F2C9AF53}"/>
    <cellStyle name="20% - Ênfase3 11 2 2" xfId="4715" xr:uid="{498BD81B-29CE-4769-8FA0-B08C6DC79175}"/>
    <cellStyle name="20% - Ênfase3 11 2 3" xfId="13307" xr:uid="{D38ED0BC-5E99-4DC5-9696-FF38E73E43B8}"/>
    <cellStyle name="20% - Ênfase3 11 3" xfId="4332" xr:uid="{16A213C0-2FC4-467C-B9E8-FAFBA2733C36}"/>
    <cellStyle name="20% - Ênfase3 11 4" xfId="2401" xr:uid="{8EFE6F8C-EB38-4CA6-959C-56D82FE15BFA}"/>
    <cellStyle name="20% - Ênfase3 11 4 2" xfId="13489" xr:uid="{B082ADCC-2A13-4E77-8725-A41DEF041939}"/>
    <cellStyle name="20% - Ênfase3 11 5" xfId="7492" xr:uid="{D897D58A-C158-448D-8FCC-8CBC7D5E6757}"/>
    <cellStyle name="20% - Ênfase3 110" xfId="3864" xr:uid="{94411B26-4054-4CF7-AE57-4BFE61DF8412}"/>
    <cellStyle name="20% - Ênfase3 110 2" xfId="8898" xr:uid="{7D7BB811-72EE-4E40-B1F8-B2D18128CDF5}"/>
    <cellStyle name="20% - Ênfase3 111" xfId="3878" xr:uid="{02E5ECFF-AFF8-4138-BB2E-60B66C4CAA5B}"/>
    <cellStyle name="20% - Ênfase3 111 2" xfId="8912" xr:uid="{7F6F0F89-7AB5-4355-9822-EC7B40355E07}"/>
    <cellStyle name="20% - Ênfase3 112" xfId="3892" xr:uid="{BF98FB75-A819-4031-B4DA-6179589D15A5}"/>
    <cellStyle name="20% - Ênfase3 112 2" xfId="8926" xr:uid="{24219E58-44A7-4319-BFDF-1595C4F69E1A}"/>
    <cellStyle name="20% - Ênfase3 113" xfId="3906" xr:uid="{E8A2E9CF-A801-4132-8AE3-9CB29E6389DC}"/>
    <cellStyle name="20% - Ênfase3 113 2" xfId="8940" xr:uid="{21DE77EC-0541-4AA9-8FFC-EFAB3D3628D0}"/>
    <cellStyle name="20% - Ênfase3 114" xfId="3920" xr:uid="{5BE6EA29-F1CB-4932-8E91-B9C987F6E354}"/>
    <cellStyle name="20% - Ênfase3 114 2" xfId="8954" xr:uid="{6774BC1F-D29A-4D20-9BBC-BAD4FD13963B}"/>
    <cellStyle name="20% - Ênfase3 115" xfId="3934" xr:uid="{9A508D37-EA1A-4C00-849B-7CC62B464692}"/>
    <cellStyle name="20% - Ênfase3 115 2" xfId="8968" xr:uid="{8CA12E4F-D51B-414F-8262-7B2F4C3017DB}"/>
    <cellStyle name="20% - Ênfase3 116" xfId="3948" xr:uid="{2432E5CA-2184-4C49-8EF5-FC5BB7086C60}"/>
    <cellStyle name="20% - Ênfase3 116 2" xfId="8982" xr:uid="{51E8220B-7648-4625-ABFD-CCFA18BF33C1}"/>
    <cellStyle name="20% - Ênfase3 117" xfId="3962" xr:uid="{402D0224-8EB4-4112-B123-B127BE36F70A}"/>
    <cellStyle name="20% - Ênfase3 117 2" xfId="8996" xr:uid="{7C8DFB61-A37E-47DE-808F-961DD10C2E85}"/>
    <cellStyle name="20% - Ênfase3 118" xfId="3976" xr:uid="{E9D5731D-4744-4C56-9601-F809DC8D71BB}"/>
    <cellStyle name="20% - Ênfase3 118 2" xfId="9010" xr:uid="{E775C95C-F7D4-418E-AC8F-17CD302AFED6}"/>
    <cellStyle name="20% - Ênfase3 119" xfId="3990" xr:uid="{2658FD9F-22F6-40A9-B788-38BE24E0AA1B}"/>
    <cellStyle name="20% - Ênfase3 119 2" xfId="9024" xr:uid="{6F1023E3-1520-449A-901D-93BCC8C9A622}"/>
    <cellStyle name="20% - Ênfase3 12" xfId="531" xr:uid="{5BDA37D9-5C93-48F1-A2FD-1D2E0E1B8A0F}"/>
    <cellStyle name="20% - Ênfase3 12 2" xfId="1480" xr:uid="{7078F5FA-7768-4B10-9518-E83553CB1914}"/>
    <cellStyle name="20% - Ênfase3 12 2 2" xfId="4716" xr:uid="{FC302482-7A5E-4ED0-8D3C-39655DBFEC94}"/>
    <cellStyle name="20% - Ênfase3 12 2 2 2" xfId="14248" xr:uid="{1D57C7F4-80C1-463E-A0CE-341409F6944E}"/>
    <cellStyle name="20% - Ênfase3 12 2 3" xfId="9339" xr:uid="{67D0289F-982A-40E5-B078-AD7ED35F0E0C}"/>
    <cellStyle name="20% - Ênfase3 12 3" xfId="5965" xr:uid="{D177110D-D84E-49E2-A8B2-9DE12F00F1F3}"/>
    <cellStyle name="20% - Ênfase3 12 3 2" xfId="10572" xr:uid="{3826A998-7FFB-4F94-B5A9-DAE92FC54F11}"/>
    <cellStyle name="20% - Ênfase3 12 4" xfId="2416" xr:uid="{8E164CD3-83CE-4A48-AE88-0271F20CA711}"/>
    <cellStyle name="20% - Ênfase3 12 4 2" xfId="13504" xr:uid="{58AB0688-E3AB-4EFD-A5B9-E6D11F6513E5}"/>
    <cellStyle name="20% - Ênfase3 12 5" xfId="7507" xr:uid="{F794BA24-37A4-46C2-802F-440552382CAC}"/>
    <cellStyle name="20% - Ênfase3 120" xfId="4005" xr:uid="{09924998-94CF-4F6D-9222-C7CCD9399F97}"/>
    <cellStyle name="20% - Ênfase3 120 2" xfId="9038" xr:uid="{F1144ECB-E89B-4988-93D0-31F2E2CC5644}"/>
    <cellStyle name="20% - Ênfase3 121" xfId="4019" xr:uid="{718EB4E4-39F3-4170-A26D-D346D8E4155B}"/>
    <cellStyle name="20% - Ênfase3 121 2" xfId="9052" xr:uid="{9FE2E729-7A2A-4E0C-8227-B50A4290427B}"/>
    <cellStyle name="20% - Ênfase3 122" xfId="2198" xr:uid="{637830E1-CCA0-4EEF-BEAA-87AC7220A8F4}"/>
    <cellStyle name="20% - Ênfase3 123" xfId="2180" xr:uid="{1BF0A0D2-EDC2-4981-8EE1-32CCE695009F}"/>
    <cellStyle name="20% - Ênfase3 123 2" xfId="13434" xr:uid="{FC315984-26BF-4A8B-AEB2-170DF0B6A66D}"/>
    <cellStyle name="20% - Ênfase3 124" xfId="314" xr:uid="{A134E260-E42A-4108-B349-6889B0FC5A14}"/>
    <cellStyle name="20% - Ênfase3 125" xfId="7441" xr:uid="{6A848625-5294-4152-B345-7526602B6299}"/>
    <cellStyle name="20% - Ênfase3 13" xfId="546" xr:uid="{E699845C-4362-4D3C-883A-6C5951C1A17F}"/>
    <cellStyle name="20% - Ênfase3 13 2" xfId="1495" xr:uid="{4AF934DE-7AB7-417D-99BB-C2FA1EF83BA5}"/>
    <cellStyle name="20% - Ênfase3 13 2 2" xfId="4773" xr:uid="{18FEC3F1-83D1-49C6-86C8-433DDB1FE171}"/>
    <cellStyle name="20% - Ênfase3 13 2 2 2" xfId="14281" xr:uid="{B45A6830-C575-4B29-B430-381296C9AC0C}"/>
    <cellStyle name="20% - Ênfase3 13 2 3" xfId="9380" xr:uid="{748FD595-3DB9-47E0-934D-70E2ECF58CB7}"/>
    <cellStyle name="20% - Ênfase3 13 3" xfId="6010" xr:uid="{35900639-858E-4ACD-8CBC-8452CDE23279}"/>
    <cellStyle name="20% - Ênfase3 13 3 2" xfId="10617" xr:uid="{6FDD8BBE-62C1-41BC-8BBA-B5AEC87E7C42}"/>
    <cellStyle name="20% - Ênfase3 13 4" xfId="2431" xr:uid="{337CEDAF-9EB0-4DB9-A358-AFCDCEC6B149}"/>
    <cellStyle name="20% - Ênfase3 13 4 2" xfId="13519" xr:uid="{ABFC1691-4F16-47C1-BEA3-A106BEB3997A}"/>
    <cellStyle name="20% - Ênfase3 13 5" xfId="7522" xr:uid="{AD95306C-F652-4410-BA31-E76586696B1A}"/>
    <cellStyle name="20% - Ênfase3 14" xfId="561" xr:uid="{2AA93452-DE7B-4503-9640-B0920FA03896}"/>
    <cellStyle name="20% - Ênfase3 14 2" xfId="1510" xr:uid="{80BDAB94-BE24-4B0B-98EA-3D71D3D2D396}"/>
    <cellStyle name="20% - Ênfase3 14 2 2" xfId="4799" xr:uid="{F2EA36C3-BA69-4D6D-AFC3-75E53612937B}"/>
    <cellStyle name="20% - Ênfase3 14 2 2 2" xfId="14307" xr:uid="{1F37E63C-920A-44E8-9F73-B176455303A0}"/>
    <cellStyle name="20% - Ênfase3 14 2 3" xfId="9406" xr:uid="{E7F343A4-A385-4AF7-B3FB-EB2E41D2D7FE}"/>
    <cellStyle name="20% - Ênfase3 14 3" xfId="6036" xr:uid="{B4AE3FC6-4BBD-4A31-AA29-FDDA5C5FF943}"/>
    <cellStyle name="20% - Ênfase3 14 3 2" xfId="10643" xr:uid="{C9EE82BF-8AD7-4DEC-BB91-EFFE1A4F317F}"/>
    <cellStyle name="20% - Ênfase3 14 4" xfId="2446" xr:uid="{080DF8F7-3698-4A47-823C-C77B0F8C445B}"/>
    <cellStyle name="20% - Ênfase3 14 4 2" xfId="13534" xr:uid="{DC8A579E-2A77-4601-B9E2-E016640BD08B}"/>
    <cellStyle name="20% - Ênfase3 14 5" xfId="7537" xr:uid="{FF1900F8-EEA2-41F4-BA43-4505008077BB}"/>
    <cellStyle name="20% - Ênfase3 15" xfId="576" xr:uid="{32EF45A4-A365-48E6-9257-694B4923C50E}"/>
    <cellStyle name="20% - Ênfase3 15 2" xfId="1525" xr:uid="{B16CD65A-7713-48CD-B512-8D8AA3FA0D3F}"/>
    <cellStyle name="20% - Ênfase3 15 2 2" xfId="4814" xr:uid="{3C730E8E-D4F2-4BC3-93FB-C67867E1964B}"/>
    <cellStyle name="20% - Ênfase3 15 2 2 2" xfId="14322" xr:uid="{60C8713B-6370-4987-A492-9A637AA2C1EF}"/>
    <cellStyle name="20% - Ênfase3 15 2 3" xfId="9421" xr:uid="{B0FBC112-64F7-4D77-8C8A-445CAC1F4EEE}"/>
    <cellStyle name="20% - Ênfase3 15 3" xfId="6051" xr:uid="{CBF17A4B-3929-4A8F-A04A-9F787614A855}"/>
    <cellStyle name="20% - Ênfase3 15 3 2" xfId="10658" xr:uid="{9FB15E58-A9CB-40CE-8B98-77A3E58225A2}"/>
    <cellStyle name="20% - Ênfase3 15 4" xfId="2462" xr:uid="{B88BB738-56B1-4844-B034-EC52C6B3B5E5}"/>
    <cellStyle name="20% - Ênfase3 15 4 2" xfId="13550" xr:uid="{17646FEC-DC67-407E-9F02-01898A183355}"/>
    <cellStyle name="20% - Ênfase3 15 5" xfId="7553" xr:uid="{C88B0218-DA24-4C5C-A983-7AAC1A7D7E62}"/>
    <cellStyle name="20% - Ênfase3 16" xfId="591" xr:uid="{75682EDA-08B5-4D15-8D71-B99D2B9B5933}"/>
    <cellStyle name="20% - Ênfase3 16 2" xfId="1540" xr:uid="{AD937940-8713-497D-A0B8-708FC4AE3E41}"/>
    <cellStyle name="20% - Ênfase3 16 2 2" xfId="4829" xr:uid="{648697B4-55FF-4E69-9288-58A174746CE0}"/>
    <cellStyle name="20% - Ênfase3 16 2 2 2" xfId="14337" xr:uid="{9C6B8E85-CB85-485A-9332-9E785D8FC667}"/>
    <cellStyle name="20% - Ênfase3 16 2 3" xfId="9436" xr:uid="{E1A6877E-7947-4542-84F0-CCEF1FB72E06}"/>
    <cellStyle name="20% - Ênfase3 16 3" xfId="6066" xr:uid="{567D84AA-6325-4645-9590-1490F83C76A3}"/>
    <cellStyle name="20% - Ênfase3 16 3 2" xfId="10673" xr:uid="{CC07FF8D-8533-41D6-B254-3EE4C555409A}"/>
    <cellStyle name="20% - Ênfase3 16 4" xfId="2480" xr:uid="{0904B518-F370-457C-971E-9194A65D3994}"/>
    <cellStyle name="20% - Ênfase3 16 4 2" xfId="13568" xr:uid="{E47958D4-3597-4DFB-9DFA-6D27C76BAE21}"/>
    <cellStyle name="20% - Ênfase3 16 5" xfId="7571" xr:uid="{266DCF10-6851-4887-AC4D-59F2142CA0E1}"/>
    <cellStyle name="20% - Ênfase3 17" xfId="606" xr:uid="{8A609A4B-8579-4671-B6F8-548388360D0C}"/>
    <cellStyle name="20% - Ênfase3 17 2" xfId="1555" xr:uid="{C9AA1CA5-1D9E-44E0-AD07-F6B1DC74A2B9}"/>
    <cellStyle name="20% - Ênfase3 17 2 2" xfId="4844" xr:uid="{53DF84B3-FB23-489A-9310-1DA100CA7B3E}"/>
    <cellStyle name="20% - Ênfase3 17 2 2 2" xfId="14352" xr:uid="{B4E8CA92-1ADF-4E17-829E-BEAA3916B3FB}"/>
    <cellStyle name="20% - Ênfase3 17 2 3" xfId="9451" xr:uid="{388D5C00-B671-4671-8467-0E953240C037}"/>
    <cellStyle name="20% - Ênfase3 17 3" xfId="6081" xr:uid="{47AC3E32-3A79-4CB9-A6F8-51FBF6771D02}"/>
    <cellStyle name="20% - Ênfase3 17 3 2" xfId="10688" xr:uid="{4AC55283-DE6B-4322-844B-D8E24D992E49}"/>
    <cellStyle name="20% - Ênfase3 17 4" xfId="2499" xr:uid="{67E7F4A5-161B-4052-8147-F77E2B9C0FCB}"/>
    <cellStyle name="20% - Ênfase3 17 4 2" xfId="13586" xr:uid="{18AF169E-8A13-4F21-9877-38084A603D2D}"/>
    <cellStyle name="20% - Ênfase3 17 5" xfId="7590" xr:uid="{4C883D59-28E8-4DAC-8C3F-E0A0D75A54B5}"/>
    <cellStyle name="20% - Ênfase3 18" xfId="621" xr:uid="{4DCACF7F-9A96-4AE1-882F-DDCA848B843F}"/>
    <cellStyle name="20% - Ênfase3 18 2" xfId="1570" xr:uid="{198AFE0C-44BA-440F-9BDF-0D5E74690C62}"/>
    <cellStyle name="20% - Ênfase3 18 2 2" xfId="4859" xr:uid="{9C435D50-228D-4E41-8196-F595323CF8E4}"/>
    <cellStyle name="20% - Ênfase3 18 2 2 2" xfId="14367" xr:uid="{7B43D93B-9715-4BCD-A18C-68BD2ECAD804}"/>
    <cellStyle name="20% - Ênfase3 18 2 3" xfId="9466" xr:uid="{885E1F83-FD04-4A32-A16D-8754B5B9DC37}"/>
    <cellStyle name="20% - Ênfase3 18 3" xfId="6096" xr:uid="{516508A9-56AF-4E3C-A012-51DA8709B19D}"/>
    <cellStyle name="20% - Ênfase3 18 3 2" xfId="10703" xr:uid="{8C411BC4-2BDB-4E72-BD58-1EFD6B4E0CAE}"/>
    <cellStyle name="20% - Ênfase3 18 4" xfId="2514" xr:uid="{D0B915D3-3C9B-49E4-8D3E-151F49E5C86C}"/>
    <cellStyle name="20% - Ênfase3 18 4 2" xfId="13601" xr:uid="{964E87CB-AB83-4FC2-9951-D6F6AA8DCF04}"/>
    <cellStyle name="20% - Ênfase3 18 5" xfId="7605" xr:uid="{55793428-0D66-4524-BEDE-ED6F15B3A47B}"/>
    <cellStyle name="20% - Ênfase3 19" xfId="636" xr:uid="{A75FDA18-6127-46D5-A068-3A6B71343D09}"/>
    <cellStyle name="20% - Ênfase3 19 2" xfId="1585" xr:uid="{C5068401-7450-4278-9320-D3B238687E68}"/>
    <cellStyle name="20% - Ênfase3 19 2 2" xfId="4873" xr:uid="{5CE87E93-1367-4345-938F-8658DD0BC568}"/>
    <cellStyle name="20% - Ênfase3 19 2 2 2" xfId="14381" xr:uid="{8C00BB21-FA8D-4D40-88FE-D2F8B5C4CC4F}"/>
    <cellStyle name="20% - Ênfase3 19 2 3" xfId="9480" xr:uid="{191FE0B6-7FEC-4C5A-B967-AED0B48BF9A2}"/>
    <cellStyle name="20% - Ênfase3 19 3" xfId="6110" xr:uid="{01E02151-9607-47D0-805F-3ED939891A8A}"/>
    <cellStyle name="20% - Ênfase3 19 3 2" xfId="10717" xr:uid="{C4C44739-BED1-4B00-B3D2-A5BBC2ABB7FA}"/>
    <cellStyle name="20% - Ênfase3 19 4" xfId="2529" xr:uid="{CA12E581-1514-49BE-AD24-B81CA149EF47}"/>
    <cellStyle name="20% - Ênfase3 19 4 2" xfId="13616" xr:uid="{B17207DE-F68E-4E36-A83D-BF6D9FC0D742}"/>
    <cellStyle name="20% - Ênfase3 19 5" xfId="7620" xr:uid="{9FA24F2B-3F2D-4BE9-9D3C-959F08C2DF5D}"/>
    <cellStyle name="20% - Ênfase3 2" xfId="3" xr:uid="{00000000-0005-0000-0000-000002000000}"/>
    <cellStyle name="20% - Ênfase3 2 2" xfId="1346" xr:uid="{3FD95F5C-C0DF-4D69-8697-522D65515DB3}"/>
    <cellStyle name="20% - Ênfase3 2 2 2" xfId="4562" xr:uid="{98AD52C1-D897-4F5D-B056-C057D5CC9EA8}"/>
    <cellStyle name="20% - Ênfase3 2 2 2 2" xfId="14186" xr:uid="{D6F2FD56-762F-464C-9B75-7C5272847A23}"/>
    <cellStyle name="20% - Ênfase3 2 2 3" xfId="9272" xr:uid="{0FEDD316-436A-48B3-85B0-9096B4919253}"/>
    <cellStyle name="20% - Ênfase3 2 3" xfId="5894" xr:uid="{697D9BA1-174C-48A7-8AC8-1C6201E7AA16}"/>
    <cellStyle name="20% - Ênfase3 2 3 2" xfId="10501" xr:uid="{0F51100A-2B52-466B-AC06-33C5CC5C5F0E}"/>
    <cellStyle name="20% - Ênfase3 2 4" xfId="7194" xr:uid="{DF0DE1CA-52DD-4C15-A1B7-2EF851F64BEE}"/>
    <cellStyle name="20% - Ênfase3 2 5" xfId="2199" xr:uid="{600808EC-3482-4AD5-AAFE-EA491B0E1551}"/>
    <cellStyle name="20% - Ênfase3 2 5 2" xfId="13448" xr:uid="{8BD779F2-73A5-4147-85CB-40B5AB1314C3}"/>
    <cellStyle name="20% - Ênfase3 2 6" xfId="397" xr:uid="{BEC57D2C-58FB-488A-A0C3-3E9AC779BB37}"/>
    <cellStyle name="20% - Ênfase3 2 7" xfId="7456" xr:uid="{522E8F00-4104-42DE-95E7-694B0AD09334}"/>
    <cellStyle name="20% - Ênfase3 20" xfId="651" xr:uid="{69160504-3D82-477E-9884-7A020979B9C2}"/>
    <cellStyle name="20% - Ênfase3 20 2" xfId="1600" xr:uid="{3116F88E-8A01-44B5-BB7E-082A1CF5BBC1}"/>
    <cellStyle name="20% - Ênfase3 20 2 2" xfId="4888" xr:uid="{8EBCD1C5-4157-4110-8CD8-758250B9EE11}"/>
    <cellStyle name="20% - Ênfase3 20 2 2 2" xfId="14396" xr:uid="{577956F4-2CBC-4E7C-9C76-3C7A63990738}"/>
    <cellStyle name="20% - Ênfase3 20 2 3" xfId="9495" xr:uid="{F4A1BDFC-0640-43E9-9BD2-A9569713A951}"/>
    <cellStyle name="20% - Ênfase3 20 3" xfId="6125" xr:uid="{7102C7BB-C02F-44A9-B184-CF306913D1DD}"/>
    <cellStyle name="20% - Ênfase3 20 3 2" xfId="10732" xr:uid="{75A26590-B55D-4BEB-A94E-D7D6973895D6}"/>
    <cellStyle name="20% - Ênfase3 20 4" xfId="2544" xr:uid="{EB793044-E90C-4E12-8F72-3018F948A55B}"/>
    <cellStyle name="20% - Ênfase3 20 4 2" xfId="13631" xr:uid="{BBC872C8-946B-4AA1-A7B9-9B2C9AE80B26}"/>
    <cellStyle name="20% - Ênfase3 20 5" xfId="7635" xr:uid="{B3AFC1E9-FF4D-4685-B676-D3C285832E1C}"/>
    <cellStyle name="20% - Ênfase3 21" xfId="666" xr:uid="{81B4D2C1-5B09-4467-BA02-04144769398B}"/>
    <cellStyle name="20% - Ênfase3 21 2" xfId="1615" xr:uid="{D6392CE7-319F-43AE-B208-BE03B46B888F}"/>
    <cellStyle name="20% - Ênfase3 21 2 2" xfId="4902" xr:uid="{6536BD57-89FC-4493-88C7-B0A80134C548}"/>
    <cellStyle name="20% - Ênfase3 21 2 2 2" xfId="14410" xr:uid="{76BD159D-E4D4-4CC3-9FDF-5919F944F78F}"/>
    <cellStyle name="20% - Ênfase3 21 2 3" xfId="9509" xr:uid="{31AE6E97-A45B-4D2F-988F-CBF5F6F47AC2}"/>
    <cellStyle name="20% - Ênfase3 21 3" xfId="6139" xr:uid="{01C41B21-EC52-4ADA-BF60-29462EC0DF32}"/>
    <cellStyle name="20% - Ênfase3 21 3 2" xfId="10746" xr:uid="{656B5F56-0CDF-4ADD-8A24-AB9A676383D4}"/>
    <cellStyle name="20% - Ênfase3 21 4" xfId="2559" xr:uid="{225BFB1C-0CCD-441B-98E9-89E283E8FF34}"/>
    <cellStyle name="20% - Ênfase3 21 4 2" xfId="13646" xr:uid="{CD969221-DD64-4885-B24D-957DF8AB02FD}"/>
    <cellStyle name="20% - Ênfase3 21 5" xfId="7650" xr:uid="{13A260ED-D7C1-4D85-BA60-B430839F1511}"/>
    <cellStyle name="20% - Ênfase3 22" xfId="680" xr:uid="{1589F966-EB9D-471B-97AF-6D6765320A82}"/>
    <cellStyle name="20% - Ênfase3 22 2" xfId="1629" xr:uid="{1828088E-8CF7-47BD-9822-959DD39C6142}"/>
    <cellStyle name="20% - Ênfase3 22 2 2" xfId="4916" xr:uid="{AB12A487-E36A-4904-90F8-F46A91511B12}"/>
    <cellStyle name="20% - Ênfase3 22 2 2 2" xfId="14424" xr:uid="{96BCFF95-B5A4-4379-BC63-6B20FCC895F3}"/>
    <cellStyle name="20% - Ênfase3 22 2 3" xfId="9523" xr:uid="{50E7878B-1250-4032-BE65-A743AB18CB68}"/>
    <cellStyle name="20% - Ênfase3 22 3" xfId="6153" xr:uid="{C2EEEAAE-ECDE-4889-8E3B-A305E0C40837}"/>
    <cellStyle name="20% - Ênfase3 22 3 2" xfId="10760" xr:uid="{15C9CFDA-A0C9-4175-902C-EA8AF41DDD8C}"/>
    <cellStyle name="20% - Ênfase3 22 4" xfId="2574" xr:uid="{AA1DC457-6C4C-4BCA-9E08-80AD60556BA3}"/>
    <cellStyle name="20% - Ênfase3 22 4 2" xfId="13661" xr:uid="{297E8BAE-4C17-4FD3-893F-BB8CBD0398C1}"/>
    <cellStyle name="20% - Ênfase3 22 5" xfId="7665" xr:uid="{417139E8-A57D-49E3-BCCD-7B0365819C48}"/>
    <cellStyle name="20% - Ênfase3 23" xfId="694" xr:uid="{83222E58-9E9D-4758-BC14-755032D5DF81}"/>
    <cellStyle name="20% - Ênfase3 23 2" xfId="1643" xr:uid="{5D95FA7D-70D3-4FFB-9963-78ADE69C409D}"/>
    <cellStyle name="20% - Ênfase3 23 2 2" xfId="4930" xr:uid="{F6275927-F0A8-4265-B79A-6133476F112D}"/>
    <cellStyle name="20% - Ênfase3 23 2 2 2" xfId="14438" xr:uid="{D0EB970D-7735-48AA-BEFF-A81EB1DF0283}"/>
    <cellStyle name="20% - Ênfase3 23 2 3" xfId="9537" xr:uid="{A2464CC3-0E94-444B-81E1-EFDE0E8DC97C}"/>
    <cellStyle name="20% - Ênfase3 23 3" xfId="6167" xr:uid="{DED835C9-32D1-41BC-A110-7F0400A254B8}"/>
    <cellStyle name="20% - Ênfase3 23 3 2" xfId="10774" xr:uid="{4A0C44AB-9E6A-4A40-A78C-F41B315FE647}"/>
    <cellStyle name="20% - Ênfase3 23 4" xfId="2588" xr:uid="{74C0850F-DAC7-477E-842F-6773FAA4FD65}"/>
    <cellStyle name="20% - Ênfase3 23 4 2" xfId="13675" xr:uid="{D296DE97-0829-49D0-B761-E386A24798D5}"/>
    <cellStyle name="20% - Ênfase3 23 5" xfId="7679" xr:uid="{27CEC01D-3D18-49EE-87AE-7416E2CD67C6}"/>
    <cellStyle name="20% - Ênfase3 24" xfId="708" xr:uid="{81AC6B60-06B6-4A18-9B0B-96EE5F7638E8}"/>
    <cellStyle name="20% - Ênfase3 24 2" xfId="1657" xr:uid="{EFC1DB16-9F24-42EC-B997-5152DA6E2255}"/>
    <cellStyle name="20% - Ênfase3 24 2 2" xfId="4944" xr:uid="{DADC9161-7941-4478-9D0D-9C3B2AD359CA}"/>
    <cellStyle name="20% - Ênfase3 24 2 2 2" xfId="14452" xr:uid="{AA97E26C-9CE5-4600-A9A1-A6A953B82220}"/>
    <cellStyle name="20% - Ênfase3 24 2 3" xfId="9551" xr:uid="{6481CE15-211F-4457-BA06-78E5B59E36BD}"/>
    <cellStyle name="20% - Ênfase3 24 3" xfId="6181" xr:uid="{926AD8C4-BAFE-432F-8002-4A37715ABAB8}"/>
    <cellStyle name="20% - Ênfase3 24 3 2" xfId="10788" xr:uid="{06149402-68BE-4CBC-A7C3-B3F452636CA2}"/>
    <cellStyle name="20% - Ênfase3 24 4" xfId="2602" xr:uid="{7E12D32C-15B2-499A-AA7A-97ABE2951C34}"/>
    <cellStyle name="20% - Ênfase3 24 4 2" xfId="13689" xr:uid="{167364C4-175F-4A2F-BB17-0F6CD5EA8078}"/>
    <cellStyle name="20% - Ênfase3 24 5" xfId="7693" xr:uid="{26F05B2A-471B-4007-9600-C7B5F07931DB}"/>
    <cellStyle name="20% - Ênfase3 25" xfId="723" xr:uid="{D3BF7AE4-DC62-431F-A4A1-09302707A43B}"/>
    <cellStyle name="20% - Ênfase3 25 2" xfId="1672" xr:uid="{800D992C-3A5C-4B05-A782-826B6C4F1BBA}"/>
    <cellStyle name="20% - Ênfase3 25 2 2" xfId="4958" xr:uid="{E523C4D9-C5C5-4C1F-AF76-8880D307758E}"/>
    <cellStyle name="20% - Ênfase3 25 2 2 2" xfId="14466" xr:uid="{11DAA3D1-3064-4757-BD6A-AA5F2D9FBF88}"/>
    <cellStyle name="20% - Ênfase3 25 2 3" xfId="9565" xr:uid="{E6A757EE-B6B2-4AA0-AC08-3C428C809DB9}"/>
    <cellStyle name="20% - Ênfase3 25 3" xfId="6195" xr:uid="{A1AFE7F8-71EB-4D50-9C73-5BE6FB6634AC}"/>
    <cellStyle name="20% - Ênfase3 25 3 2" xfId="10802" xr:uid="{63F61A1F-0F42-4C23-B832-4DEB08F6C604}"/>
    <cellStyle name="20% - Ênfase3 25 4" xfId="2616" xr:uid="{2DD80DD7-77CC-4CCF-AB51-9694255A0777}"/>
    <cellStyle name="20% - Ênfase3 25 4 2" xfId="13703" xr:uid="{EB1F6550-12EC-4C04-ACA6-CA4EA36042DA}"/>
    <cellStyle name="20% - Ênfase3 25 5" xfId="7707" xr:uid="{FA24019C-5D86-485F-B00D-B6AACAD48578}"/>
    <cellStyle name="20% - Ênfase3 26" xfId="751" xr:uid="{CDDDCF36-3B44-42E8-A6ED-75602D97DCF2}"/>
    <cellStyle name="20% - Ênfase3 26 2" xfId="1698" xr:uid="{45809F30-A5A4-4A10-A6E5-811E8812DDFB}"/>
    <cellStyle name="20% - Ênfase3 26 2 2" xfId="4972" xr:uid="{91B95F37-2059-43E5-938E-9D66B505DAD3}"/>
    <cellStyle name="20% - Ênfase3 26 2 2 2" xfId="14480" xr:uid="{99009174-C141-40C9-B6E1-2130EF6FA26C}"/>
    <cellStyle name="20% - Ênfase3 26 2 3" xfId="9579" xr:uid="{2F610ACD-5586-474C-A867-D48732CDDAD3}"/>
    <cellStyle name="20% - Ênfase3 26 3" xfId="6209" xr:uid="{9C844DFF-CEE5-4E5C-8E10-A99F71BE40A9}"/>
    <cellStyle name="20% - Ênfase3 26 3 2" xfId="10816" xr:uid="{F90DEEB9-5C9D-4A7F-AB7F-EB57AF3358AA}"/>
    <cellStyle name="20% - Ênfase3 26 4" xfId="2630" xr:uid="{0FCE40FA-4A97-4229-88E5-14D624F56664}"/>
    <cellStyle name="20% - Ênfase3 26 4 2" xfId="13717" xr:uid="{EC956C3B-1E1E-4AC0-B3CF-28A8B4987F90}"/>
    <cellStyle name="20% - Ênfase3 26 5" xfId="7721" xr:uid="{292D7DB9-D665-4604-9678-DE906E0A639A}"/>
    <cellStyle name="20% - Ênfase3 27" xfId="752" xr:uid="{58C96302-9065-40AC-9707-FD2E836D4A0C}"/>
    <cellStyle name="20% - Ênfase3 27 2" xfId="1699" xr:uid="{8C73E6A0-426E-41C0-9597-C5E512CDD571}"/>
    <cellStyle name="20% - Ênfase3 27 2 2" xfId="4986" xr:uid="{87BDF5C4-7514-4DAF-A92F-44EF4EDC5F4F}"/>
    <cellStyle name="20% - Ênfase3 27 2 2 2" xfId="14494" xr:uid="{B4BDDA47-7C17-4EBA-9AC8-7D01645F616D}"/>
    <cellStyle name="20% - Ênfase3 27 2 3" xfId="9593" xr:uid="{098CC006-5AC1-4529-8C21-EAB8FBB791CD}"/>
    <cellStyle name="20% - Ênfase3 27 3" xfId="6223" xr:uid="{88A468E1-CE8C-4652-B764-62A26412BE9F}"/>
    <cellStyle name="20% - Ênfase3 27 3 2" xfId="10830" xr:uid="{FF4EDCFE-5FC1-4D6B-BA53-78C349477468}"/>
    <cellStyle name="20% - Ênfase3 27 4" xfId="2644" xr:uid="{362530E6-28CB-4DBB-99F2-8E4B5A075852}"/>
    <cellStyle name="20% - Ênfase3 27 4 2" xfId="13731" xr:uid="{213E7B82-476C-4785-9FC8-B3F70E9689F7}"/>
    <cellStyle name="20% - Ênfase3 27 5" xfId="7735" xr:uid="{4EA81991-39E9-4EE6-9B6C-9A459E562E6E}"/>
    <cellStyle name="20% - Ênfase3 28" xfId="753" xr:uid="{1C56F5F2-461C-42EB-91AC-A3B68DD8CBE6}"/>
    <cellStyle name="20% - Ênfase3 28 2" xfId="1700" xr:uid="{49C642A1-99CB-40BC-AE86-D90BA7452213}"/>
    <cellStyle name="20% - Ênfase3 28 2 2" xfId="5000" xr:uid="{276BAC2B-1A20-4B81-A677-923204A21045}"/>
    <cellStyle name="20% - Ênfase3 28 2 2 2" xfId="14508" xr:uid="{259E709B-1563-43C4-8B5A-09B3AF3BE8AC}"/>
    <cellStyle name="20% - Ênfase3 28 2 3" xfId="9607" xr:uid="{76E6845B-A419-419F-8923-37333E9022B9}"/>
    <cellStyle name="20% - Ênfase3 28 3" xfId="6237" xr:uid="{CE1273DF-31CA-4519-ACE2-C02C0F419266}"/>
    <cellStyle name="20% - Ênfase3 28 3 2" xfId="10844" xr:uid="{0E8DC776-5A08-469E-857F-79AB8F560BB3}"/>
    <cellStyle name="20% - Ênfase3 28 4" xfId="2658" xr:uid="{9EC96B7C-B5F9-43F0-B498-E3CE6939DF54}"/>
    <cellStyle name="20% - Ênfase3 28 4 2" xfId="13745" xr:uid="{0D23FAC4-6E2C-40F9-B1B9-4AC34E4980D0}"/>
    <cellStyle name="20% - Ênfase3 28 5" xfId="7749" xr:uid="{C155C546-AB9D-4C06-8E27-A8E03BE1E835}"/>
    <cellStyle name="20% - Ênfase3 29" xfId="754" xr:uid="{248EA96F-318D-4FC6-BE80-9CFD45C79216}"/>
    <cellStyle name="20% - Ênfase3 29 2" xfId="1701" xr:uid="{588DC9EF-0060-464C-BD83-128665D8146F}"/>
    <cellStyle name="20% - Ênfase3 29 2 2" xfId="5014" xr:uid="{798978D2-C272-48BC-B78F-E4B51B243E2B}"/>
    <cellStyle name="20% - Ênfase3 29 2 2 2" xfId="14522" xr:uid="{5F72E6A6-6C1A-448A-9E82-A79DD9F9F0D9}"/>
    <cellStyle name="20% - Ênfase3 29 2 3" xfId="9621" xr:uid="{39CBE81F-E1C4-4CAE-ABDD-9E04A9F3E264}"/>
    <cellStyle name="20% - Ênfase3 29 3" xfId="6251" xr:uid="{B94C771F-9732-4A81-BD03-C5E14D944C48}"/>
    <cellStyle name="20% - Ênfase3 29 3 2" xfId="10858" xr:uid="{5B8994BC-3A15-4ECE-BB8D-5C4E39B4CBAF}"/>
    <cellStyle name="20% - Ênfase3 29 4" xfId="2672" xr:uid="{AE03288D-C1CF-485D-9B76-76B899B268B1}"/>
    <cellStyle name="20% - Ênfase3 29 4 2" xfId="13759" xr:uid="{8A931AFE-8DB2-400A-AEAF-B4D4FC34C3C2}"/>
    <cellStyle name="20% - Ênfase3 29 5" xfId="7763" xr:uid="{8F9C8FD8-71E6-41AD-AA86-F09A46531CF2}"/>
    <cellStyle name="20% - Ênfase3 3" xfId="223" xr:uid="{3C5EF771-D8F5-4626-9440-76D62A332268}"/>
    <cellStyle name="20% - Ênfase3 3 2" xfId="1361" xr:uid="{A2B7AB4A-7CF9-44F9-9159-F83CC23D7386}"/>
    <cellStyle name="20% - Ênfase3 3 2 2" xfId="4627" xr:uid="{CC0951E9-710E-4F98-9C28-DE4F3EC6705A}"/>
    <cellStyle name="20% - Ênfase3 3 2 3" xfId="4274" xr:uid="{E7B29CA3-BEF2-48D0-AB3B-FF4595DE3FB6}"/>
    <cellStyle name="20% - Ênfase3 3 2 4" xfId="13252" xr:uid="{FE77DA3A-1DC2-445F-ABDA-9B2705EFC29E}"/>
    <cellStyle name="20% - Ênfase3 3 3" xfId="4582" xr:uid="{625D40FB-6C20-4456-9E65-A5FEB5BACFCC}"/>
    <cellStyle name="20% - Ênfase3 3 4" xfId="7185" xr:uid="{15CEF4F2-F2EA-4F16-9526-8F0E0CB0B428}"/>
    <cellStyle name="20% - Ênfase3 3 4 2" xfId="11762" xr:uid="{578FADA5-F615-4688-B475-28A59D6ED774}"/>
    <cellStyle name="20% - Ênfase3 3 5" xfId="2288" xr:uid="{02900563-333F-42D5-91BF-6953163C7329}"/>
    <cellStyle name="20% - Ênfase3 3 6" xfId="412" xr:uid="{B11C9761-9981-4555-9F2C-E502F5C778C7}"/>
    <cellStyle name="20% - Ênfase3 30" xfId="755" xr:uid="{BF1607AF-5F37-465B-8F47-4C5DF2006198}"/>
    <cellStyle name="20% - Ênfase3 30 2" xfId="1702" xr:uid="{119779F4-1FBC-4D43-8B54-E842F260F38C}"/>
    <cellStyle name="20% - Ênfase3 30 2 2" xfId="5028" xr:uid="{918C62EC-43C3-4745-82BD-A6DAE842CCB1}"/>
    <cellStyle name="20% - Ênfase3 30 2 2 2" xfId="14536" xr:uid="{91D1AABE-0338-41E4-ABCA-96B623BB2448}"/>
    <cellStyle name="20% - Ênfase3 30 2 3" xfId="9635" xr:uid="{DF455D62-BB08-45D2-9856-B1E6C4235916}"/>
    <cellStyle name="20% - Ênfase3 30 3" xfId="6265" xr:uid="{586CAA98-7A1B-4D97-905C-BE049653DD57}"/>
    <cellStyle name="20% - Ênfase3 30 3 2" xfId="10872" xr:uid="{E0B3DC4D-FEBD-46C8-A257-CC7E0BF36815}"/>
    <cellStyle name="20% - Ênfase3 30 4" xfId="2686" xr:uid="{4408D0D6-1D27-46A6-9854-FE68B08D1EEE}"/>
    <cellStyle name="20% - Ênfase3 30 4 2" xfId="13773" xr:uid="{D2FDC296-C7F1-4C50-A120-E8EA64FC384D}"/>
    <cellStyle name="20% - Ênfase3 30 5" xfId="7777" xr:uid="{C3C54B95-9B85-40D8-8300-05B7D92B8726}"/>
    <cellStyle name="20% - Ênfase3 31" xfId="1045" xr:uid="{686C04CC-1317-45F6-9194-41B1003D8EE6}"/>
    <cellStyle name="20% - Ênfase3 31 2" xfId="1826" xr:uid="{208DC1AE-8EF2-4FBE-9B26-6C8E5049A780}"/>
    <cellStyle name="20% - Ênfase3 31 2 2" xfId="5042" xr:uid="{5EBBD474-C287-4993-8B0E-24077BFD97CE}"/>
    <cellStyle name="20% - Ênfase3 31 2 2 2" xfId="14550" xr:uid="{BE4B8350-E85C-4DBD-AF8D-9D533FE26B03}"/>
    <cellStyle name="20% - Ênfase3 31 2 3" xfId="9649" xr:uid="{35E2CE68-DE83-4790-BF6F-8B080463240B}"/>
    <cellStyle name="20% - Ênfase3 31 3" xfId="6279" xr:uid="{0B05311A-EA41-43F8-8AC6-DA1021105BA7}"/>
    <cellStyle name="20% - Ênfase3 31 3 2" xfId="10886" xr:uid="{EA4D4B2D-723A-4A80-92D0-FA83B23786FC}"/>
    <cellStyle name="20% - Ênfase3 31 4" xfId="2700" xr:uid="{3D0EF6CC-3D88-46D6-9CB2-520D5C5284F7}"/>
    <cellStyle name="20% - Ênfase3 31 4 2" xfId="13787" xr:uid="{A1CCC79F-9230-4525-AFD1-B3464A8F9777}"/>
    <cellStyle name="20% - Ênfase3 31 5" xfId="7791" xr:uid="{CB88DEBE-38F3-4918-8FDD-A17061300222}"/>
    <cellStyle name="20% - Ênfase3 32" xfId="1059" xr:uid="{CD8D331B-34F2-4AF3-86E2-1DBA38E85101}"/>
    <cellStyle name="20% - Ênfase3 32 2" xfId="1840" xr:uid="{71237DF9-CC09-4A51-B85B-ABD10D137331}"/>
    <cellStyle name="20% - Ênfase3 32 2 2" xfId="5056" xr:uid="{CB543C83-7CF2-4E04-BD27-8E770C1B0177}"/>
    <cellStyle name="20% - Ênfase3 32 2 2 2" xfId="14564" xr:uid="{2956AFD0-4575-4F04-8F92-CD9E0E599BE5}"/>
    <cellStyle name="20% - Ênfase3 32 2 3" xfId="9663" xr:uid="{90E5E7F6-6A20-4DA5-9399-13866A58EF61}"/>
    <cellStyle name="20% - Ênfase3 32 3" xfId="6293" xr:uid="{CFF047C6-87F8-462E-BF91-713F7D49A6FB}"/>
    <cellStyle name="20% - Ênfase3 32 3 2" xfId="10900" xr:uid="{22F735AB-BCCE-4E88-85B8-2C984625A7A4}"/>
    <cellStyle name="20% - Ênfase3 32 4" xfId="2714" xr:uid="{3615F3A9-348D-4F54-9A14-BCCCB409FF44}"/>
    <cellStyle name="20% - Ênfase3 32 4 2" xfId="13801" xr:uid="{910D72D7-4B45-4C13-B6BD-33CED05B1C35}"/>
    <cellStyle name="20% - Ênfase3 32 5" xfId="7805" xr:uid="{070D93C5-AE95-4DFD-A2CD-8D7189982BF3}"/>
    <cellStyle name="20% - Ênfase3 33" xfId="1074" xr:uid="{FEF4CC63-02F1-4B67-B489-1071D975191B}"/>
    <cellStyle name="20% - Ênfase3 33 2" xfId="1855" xr:uid="{3279983D-AE7B-46B6-B818-74F041847DEA}"/>
    <cellStyle name="20% - Ênfase3 33 2 2" xfId="5070" xr:uid="{9D7F7726-D350-46E8-A87A-E03432D2EE0C}"/>
    <cellStyle name="20% - Ênfase3 33 2 2 2" xfId="14578" xr:uid="{63057B74-DC85-4750-9D59-B8BDB7022D75}"/>
    <cellStyle name="20% - Ênfase3 33 2 3" xfId="9677" xr:uid="{70B11AB7-FE11-4346-9ABB-B8E061149A1E}"/>
    <cellStyle name="20% - Ênfase3 33 3" xfId="6307" xr:uid="{5AF0E59F-0266-4ED3-AC7E-DBC67C62B19A}"/>
    <cellStyle name="20% - Ênfase3 33 3 2" xfId="10914" xr:uid="{C6B7C16F-1DD6-495A-A2D4-DC2ED8C87567}"/>
    <cellStyle name="20% - Ênfase3 33 4" xfId="2728" xr:uid="{ABA1C16F-7B65-4CEF-8A8E-EFF9990649FB}"/>
    <cellStyle name="20% - Ênfase3 33 4 2" xfId="13815" xr:uid="{6FD6E2E0-8D73-4C2B-9137-51A3E5BF5E23}"/>
    <cellStyle name="20% - Ênfase3 33 5" xfId="7819" xr:uid="{2A1F2AD3-16CF-45CB-9A86-4A1463C6A965}"/>
    <cellStyle name="20% - Ênfase3 34" xfId="1089" xr:uid="{D26981EE-ADCE-4D14-831E-1B65C5D1E578}"/>
    <cellStyle name="20% - Ênfase3 34 2" xfId="1870" xr:uid="{12A0A94B-3B24-467C-979B-036A1F4F1174}"/>
    <cellStyle name="20% - Ênfase3 34 2 2" xfId="5084" xr:uid="{063FCCBB-E8EB-40D2-88AD-F9DB5263BE4C}"/>
    <cellStyle name="20% - Ênfase3 34 2 2 2" xfId="14592" xr:uid="{B167BEBB-70AC-4DA8-9E33-189813C83568}"/>
    <cellStyle name="20% - Ênfase3 34 2 3" xfId="9691" xr:uid="{C2983635-EA3A-42F3-B2BD-CC4AF1E8E2E5}"/>
    <cellStyle name="20% - Ênfase3 34 3" xfId="6321" xr:uid="{CC76E372-D476-4786-B2BF-C7D05C617C89}"/>
    <cellStyle name="20% - Ênfase3 34 3 2" xfId="10928" xr:uid="{5EEDF7C9-2EF8-45DD-9678-87D3FF495781}"/>
    <cellStyle name="20% - Ênfase3 34 4" xfId="2742" xr:uid="{58FDC6EE-C4AF-4A75-8A0D-BA0A95222259}"/>
    <cellStyle name="20% - Ênfase3 34 4 2" xfId="13829" xr:uid="{B35822A2-E839-4A47-AD0A-1D3059E5AB80}"/>
    <cellStyle name="20% - Ênfase3 34 5" xfId="7833" xr:uid="{3847BF6E-9974-4740-B3BA-BEB34E13D488}"/>
    <cellStyle name="20% - Ênfase3 35" xfId="1103" xr:uid="{2E14687D-6F15-4EE1-8B3B-079CB8A3EA31}"/>
    <cellStyle name="20% - Ênfase3 35 2" xfId="1884" xr:uid="{7C33D2CB-04D8-498C-B8D6-C35DA15A805B}"/>
    <cellStyle name="20% - Ênfase3 35 2 2" xfId="5098" xr:uid="{221EBE7A-BFC1-4966-A34C-2E51D1204027}"/>
    <cellStyle name="20% - Ênfase3 35 2 2 2" xfId="14606" xr:uid="{8B63F7A7-C1D2-43E9-A36B-01A257BACC32}"/>
    <cellStyle name="20% - Ênfase3 35 2 3" xfId="9705" xr:uid="{3FE64DF3-B347-482C-94AB-D1E0B43FBEC1}"/>
    <cellStyle name="20% - Ênfase3 35 3" xfId="6335" xr:uid="{F7F93E96-E1BA-4049-988A-F3366759B471}"/>
    <cellStyle name="20% - Ênfase3 35 3 2" xfId="10942" xr:uid="{B57273C7-1D03-4342-BA12-4FCF8070D8FF}"/>
    <cellStyle name="20% - Ênfase3 35 4" xfId="2756" xr:uid="{55235A3F-FC85-45E6-807C-34ECC4F1D2C9}"/>
    <cellStyle name="20% - Ênfase3 35 4 2" xfId="13843" xr:uid="{36348ACE-270A-47CF-8412-6AF16FFFFDC5}"/>
    <cellStyle name="20% - Ênfase3 35 5" xfId="7847" xr:uid="{19605250-1977-4C04-9F4D-25F47D49B130}"/>
    <cellStyle name="20% - Ênfase3 36" xfId="1118" xr:uid="{EC91208F-7BF0-4B56-9BD1-638746218CB6}"/>
    <cellStyle name="20% - Ênfase3 36 2" xfId="1899" xr:uid="{A0017539-7BC3-482E-BB9B-088BB756D143}"/>
    <cellStyle name="20% - Ênfase3 36 2 2" xfId="5112" xr:uid="{A03653A1-6578-45EF-8471-A39C9D1E2C99}"/>
    <cellStyle name="20% - Ênfase3 36 2 2 2" xfId="14619" xr:uid="{F81B64A5-0625-402B-B2AB-863E09378C96}"/>
    <cellStyle name="20% - Ênfase3 36 2 3" xfId="9719" xr:uid="{52028271-BAF5-46B8-BFB6-ADA6242AAEE8}"/>
    <cellStyle name="20% - Ênfase3 36 3" xfId="6349" xr:uid="{67FCF44A-3E6A-4BF6-B3F9-829E5A7DC558}"/>
    <cellStyle name="20% - Ênfase3 36 3 2" xfId="10956" xr:uid="{5F7B92A5-E6AB-401A-9BDA-3640E22E9EBC}"/>
    <cellStyle name="20% - Ênfase3 36 4" xfId="2775" xr:uid="{EDC503B6-6EFD-4BCE-A67A-A6400927DB16}"/>
    <cellStyle name="20% - Ênfase3 36 4 2" xfId="13857" xr:uid="{7AEEB786-4913-4D48-B357-E2A56D4BCF73}"/>
    <cellStyle name="20% - Ênfase3 36 5" xfId="7861" xr:uid="{B5C0A22D-1CDD-4D73-9653-08051B467971}"/>
    <cellStyle name="20% - Ênfase3 37" xfId="1133" xr:uid="{4D5A16FE-CBEE-4EC5-BE99-57621702E71A}"/>
    <cellStyle name="20% - Ênfase3 37 2" xfId="1914" xr:uid="{DF461612-9D91-4343-8DC0-30EC459DD1DF}"/>
    <cellStyle name="20% - Ênfase3 37 2 2" xfId="5126" xr:uid="{12D2F3EB-F2C3-4A66-B03E-CDC2F31D5B09}"/>
    <cellStyle name="20% - Ênfase3 37 2 2 2" xfId="14633" xr:uid="{9D2D1F35-3A9D-4994-8FEF-99816A02A6D5}"/>
    <cellStyle name="20% - Ênfase3 37 2 3" xfId="9733" xr:uid="{A250047A-07A5-4E76-906A-C086F8F4ED4C}"/>
    <cellStyle name="20% - Ênfase3 37 3" xfId="6363" xr:uid="{C67A2C9F-CB20-4EE4-B165-6311C80ECFD6}"/>
    <cellStyle name="20% - Ênfase3 37 3 2" xfId="10970" xr:uid="{81A0EB9F-F495-4914-A55F-BE00C87E64A5}"/>
    <cellStyle name="20% - Ênfase3 37 4" xfId="2789" xr:uid="{3D5B7A5B-90F1-484F-A143-862EA5AD361A}"/>
    <cellStyle name="20% - Ênfase3 37 4 2" xfId="13871" xr:uid="{F1E7631A-F492-4064-947A-E438C5463FE1}"/>
    <cellStyle name="20% - Ênfase3 37 5" xfId="7875" xr:uid="{EDE3101F-3A23-47FC-8847-4379FFF6781D}"/>
    <cellStyle name="20% - Ênfase3 38" xfId="1147" xr:uid="{0360F135-8BE0-4701-A0A4-6E327C571FF9}"/>
    <cellStyle name="20% - Ênfase3 38 2" xfId="1928" xr:uid="{EF8747BE-FD81-4D9C-A10D-D4B205182C0A}"/>
    <cellStyle name="20% - Ênfase3 38 2 2" xfId="5140" xr:uid="{DD1B00C6-1E01-4730-95EC-1CC13FB5D6A0}"/>
    <cellStyle name="20% - Ênfase3 38 2 2 2" xfId="14647" xr:uid="{1863BB96-6441-4BF5-A4B0-E65FE1D48D13}"/>
    <cellStyle name="20% - Ênfase3 38 2 3" xfId="9747" xr:uid="{CC0E9F85-AEFA-4850-9FC0-78F2B4D0AFED}"/>
    <cellStyle name="20% - Ênfase3 38 3" xfId="6377" xr:uid="{7C5FD60A-9A78-48E9-A54A-446C85BE08EF}"/>
    <cellStyle name="20% - Ênfase3 38 3 2" xfId="10984" xr:uid="{00C06A4D-4CCE-4724-9859-9E1822094A74}"/>
    <cellStyle name="20% - Ênfase3 38 4" xfId="2803" xr:uid="{ABDBD082-7938-44EC-8647-F63C5FA1DB35}"/>
    <cellStyle name="20% - Ênfase3 38 4 2" xfId="13885" xr:uid="{60B42C0B-337E-4125-88E3-3D752CD0E4D5}"/>
    <cellStyle name="20% - Ênfase3 38 5" xfId="7889" xr:uid="{F8FEFFE5-A86C-4CE7-992C-5976B7082109}"/>
    <cellStyle name="20% - Ênfase3 39" xfId="1162" xr:uid="{FBD52D67-99FB-409C-B103-0B5C814EF906}"/>
    <cellStyle name="20% - Ênfase3 39 2" xfId="1943" xr:uid="{38E79D65-7F46-4AC5-842D-E57436D82689}"/>
    <cellStyle name="20% - Ênfase3 39 2 2" xfId="5154" xr:uid="{14399FE3-C8F3-4D5D-BA31-ED75BCAC93D7}"/>
    <cellStyle name="20% - Ênfase3 39 2 2 2" xfId="14661" xr:uid="{73A7039A-FD9F-48BE-8722-49465F8EB224}"/>
    <cellStyle name="20% - Ênfase3 39 2 3" xfId="9761" xr:uid="{207AFAA5-865E-42FF-8AB2-C17653012999}"/>
    <cellStyle name="20% - Ênfase3 39 3" xfId="6391" xr:uid="{6CCC257C-1D6C-4259-807C-1BE4B0728E63}"/>
    <cellStyle name="20% - Ênfase3 39 3 2" xfId="10998" xr:uid="{20926637-0058-4737-8811-5B4CD49CC9DC}"/>
    <cellStyle name="20% - Ênfase3 39 4" xfId="2817" xr:uid="{0C7F47DE-7EA8-4A87-A177-27734ED1086B}"/>
    <cellStyle name="20% - Ênfase3 39 4 2" xfId="13899" xr:uid="{584EE204-2480-4BD9-BCFC-1F49C9BC1A02}"/>
    <cellStyle name="20% - Ênfase3 39 5" xfId="7903" xr:uid="{53725A79-1C58-4833-B4FC-653CDD9BEB10}"/>
    <cellStyle name="20% - Ênfase3 4" xfId="325" xr:uid="{8A239E14-B996-4C20-8966-6F69E1DFDE21}"/>
    <cellStyle name="20% - Ênfase3 4 2" xfId="1291" xr:uid="{82A022C0-A3DA-40BC-BD85-0FB9FE43149F}"/>
    <cellStyle name="20% - Ênfase3 4 2 2" xfId="4642" xr:uid="{9BFA7902-217C-4710-998E-1E8EA2EF0F7A}"/>
    <cellStyle name="20% - Ênfase3 4 2 3" xfId="4289" xr:uid="{600282A0-A4C5-4397-8588-F7BA70530E54}"/>
    <cellStyle name="20% - Ênfase3 4 2 4" xfId="13216" xr:uid="{3703BE41-DA20-4504-A547-DEE1BBC0EEBE}"/>
    <cellStyle name="20% - Ênfase3 4 3" xfId="4597" xr:uid="{4E028DAF-399F-4DBB-83A7-308486CDF849}"/>
    <cellStyle name="20% - Ênfase3 4 4" xfId="7220" xr:uid="{E9225AEB-77DF-4B42-9092-7EF911FF6792}"/>
    <cellStyle name="20% - Ênfase3 4 4 2" xfId="11779" xr:uid="{A22E78B7-79F0-4B7A-9AD4-5706341A424E}"/>
    <cellStyle name="20% - Ênfase3 4 5" xfId="2302" xr:uid="{EAA60B1C-2578-4035-A163-D33D0835261E}"/>
    <cellStyle name="20% - Ênfase3 40" xfId="1177" xr:uid="{9C131C45-556F-42A6-9B21-8115315198CB}"/>
    <cellStyle name="20% - Ênfase3 40 2" xfId="1958" xr:uid="{283B6415-7B5D-4319-9023-F4E7754F7EB2}"/>
    <cellStyle name="20% - Ênfase3 40 2 2" xfId="5167" xr:uid="{C4574693-3BAD-4474-A360-616499C42624}"/>
    <cellStyle name="20% - Ênfase3 40 2 2 2" xfId="14674" xr:uid="{F592A10C-A146-4019-B0C8-E23D346D5D73}"/>
    <cellStyle name="20% - Ênfase3 40 2 3" xfId="9774" xr:uid="{EE252472-9AA2-4DFF-A82A-F1627BA4794A}"/>
    <cellStyle name="20% - Ênfase3 40 3" xfId="6404" xr:uid="{E4B28401-DCF1-495C-B050-AB0ACCEC0511}"/>
    <cellStyle name="20% - Ênfase3 40 3 2" xfId="11011" xr:uid="{2A193788-1B2C-41B0-8306-C5DC0C9AA879}"/>
    <cellStyle name="20% - Ênfase3 40 4" xfId="2831" xr:uid="{7CDDABAB-0195-4EE2-BDCD-5BF217E3E3E2}"/>
    <cellStyle name="20% - Ênfase3 40 4 2" xfId="13913" xr:uid="{15354F23-511D-4030-8E94-4B4828563820}"/>
    <cellStyle name="20% - Ênfase3 40 5" xfId="7917" xr:uid="{D71FA0FE-ED69-490B-A0BA-89CA9A6E5252}"/>
    <cellStyle name="20% - Ênfase3 41" xfId="1192" xr:uid="{4DAF5EAD-F658-4A26-A8A0-1203DE2EE345}"/>
    <cellStyle name="20% - Ênfase3 41 2" xfId="1973" xr:uid="{8AA3C3D9-7482-4B66-B8A0-A537693CC027}"/>
    <cellStyle name="20% - Ênfase3 41 2 2" xfId="5181" xr:uid="{C4580176-5BDE-4822-896D-A53E6E7E00D7}"/>
    <cellStyle name="20% - Ênfase3 41 2 2 2" xfId="14688" xr:uid="{EBAA06C5-1140-4104-9A47-9F6F023F04F0}"/>
    <cellStyle name="20% - Ênfase3 41 2 3" xfId="9788" xr:uid="{4AB1A4F0-2D45-486A-9A7D-F5AFF2D816AB}"/>
    <cellStyle name="20% - Ênfase3 41 3" xfId="6418" xr:uid="{F640954E-A4C1-46E8-89ED-15D704C14EFA}"/>
    <cellStyle name="20% - Ênfase3 41 3 2" xfId="11025" xr:uid="{79BE901B-D9A5-495D-99A3-5ACBAAA42987}"/>
    <cellStyle name="20% - Ênfase3 41 4" xfId="2845" xr:uid="{5F6581AE-AEFE-48D7-AFD6-96279FE62547}"/>
    <cellStyle name="20% - Ênfase3 41 4 2" xfId="13927" xr:uid="{F4153B86-8941-4CA1-B466-43F4C8671198}"/>
    <cellStyle name="20% - Ênfase3 41 5" xfId="7931" xr:uid="{D2626A02-9336-4631-BEA4-FFF319330FB0}"/>
    <cellStyle name="20% - Ênfase3 42" xfId="1207" xr:uid="{7A21ECA6-E7CF-427E-AA2C-56635D7E219C}"/>
    <cellStyle name="20% - Ênfase3 42 2" xfId="1988" xr:uid="{33B7CD4B-68F9-44D4-A543-599F3186CFFB}"/>
    <cellStyle name="20% - Ênfase3 42 2 2" xfId="5194" xr:uid="{2677B52D-57C8-4FE9-8411-7D9440391833}"/>
    <cellStyle name="20% - Ênfase3 42 2 2 2" xfId="14701" xr:uid="{BB5F1055-3E65-4376-A185-EBC5B8348734}"/>
    <cellStyle name="20% - Ênfase3 42 2 3" xfId="9801" xr:uid="{31044D37-C05A-4B25-8E59-28EB7FD15EC2}"/>
    <cellStyle name="20% - Ênfase3 42 3" xfId="6431" xr:uid="{05611EFA-0D05-4EB0-B267-4166FA5997D0}"/>
    <cellStyle name="20% - Ênfase3 42 3 2" xfId="11038" xr:uid="{405A25F6-8A2C-4C60-8827-8FEEE2CABB2D}"/>
    <cellStyle name="20% - Ênfase3 42 4" xfId="2859" xr:uid="{FF02F852-6EA4-4CE4-9E22-C4196932F9EB}"/>
    <cellStyle name="20% - Ênfase3 42 4 2" xfId="13941" xr:uid="{2C53A1E2-D02A-4525-A614-439C156A8E06}"/>
    <cellStyle name="20% - Ênfase3 42 5" xfId="7945" xr:uid="{3473AD3D-13D9-4560-A145-16293196F47C}"/>
    <cellStyle name="20% - Ênfase3 43" xfId="756" xr:uid="{C8352858-BF52-4347-9021-F95949EBEFF3}"/>
    <cellStyle name="20% - Ênfase3 43 2" xfId="5208" xr:uid="{CD7E34BC-9B68-46FE-98DC-141BFBE416BA}"/>
    <cellStyle name="20% - Ênfase3 43 2 2" xfId="9815" xr:uid="{48B69A4E-7719-4CA5-A607-D1F8885133F8}"/>
    <cellStyle name="20% - Ênfase3 43 3" xfId="6445" xr:uid="{38D09396-C343-4D14-ACC3-D46F386E4D77}"/>
    <cellStyle name="20% - Ênfase3 43 3 2" xfId="11052" xr:uid="{73B3D2CB-7825-4EB7-9D94-62756D9FC7A6}"/>
    <cellStyle name="20% - Ênfase3 43 4" xfId="2873" xr:uid="{66056154-1BAA-4457-A522-BDCABAADE518}"/>
    <cellStyle name="20% - Ênfase3 43 4 2" xfId="13955" xr:uid="{BCACB055-D42B-45E9-9FE2-2D56EABB30A1}"/>
    <cellStyle name="20% - Ênfase3 43 5" xfId="13165" xr:uid="{374D57CF-5EF8-49B0-BB03-7A42ABC58F0B}"/>
    <cellStyle name="20% - Ênfase3 43 6" xfId="7959" xr:uid="{2E52EABD-023F-417C-96D4-A29609AFF8AD}"/>
    <cellStyle name="20% - Ênfase3 44" xfId="757" xr:uid="{8B3AD249-D9A9-4B12-8F03-BAAE69C1F8FC}"/>
    <cellStyle name="20% - Ênfase3 44 2" xfId="1703" xr:uid="{F47DAB2F-6281-4F22-8751-6B1695E566C1}"/>
    <cellStyle name="20% - Ênfase3 44 2 2" xfId="5222" xr:uid="{C7152567-4198-4F89-8825-05300B85A221}"/>
    <cellStyle name="20% - Ênfase3 44 2 2 2" xfId="14717" xr:uid="{EE60FFC3-468E-48C7-AE67-2A5C2D13897C}"/>
    <cellStyle name="20% - Ênfase3 44 2 3" xfId="9829" xr:uid="{49B6DF90-4F8C-49EB-BEEF-30429E220660}"/>
    <cellStyle name="20% - Ênfase3 44 3" xfId="6459" xr:uid="{95A5C601-CCEC-48BF-A6FA-40AA0F222169}"/>
    <cellStyle name="20% - Ênfase3 44 3 2" xfId="11066" xr:uid="{11A655ED-29A4-4A95-B6F3-AD7CAC13296B}"/>
    <cellStyle name="20% - Ênfase3 44 4" xfId="2887" xr:uid="{3320650F-5316-4CA8-994F-E0164AF796ED}"/>
    <cellStyle name="20% - Ênfase3 44 4 2" xfId="13969" xr:uid="{D537054F-A789-40D5-B8C4-316C61EEDDB8}"/>
    <cellStyle name="20% - Ênfase3 44 5" xfId="7973" xr:uid="{CDA1FCB1-881A-4FC9-941A-08BE2D4A5231}"/>
    <cellStyle name="20% - Ênfase3 45" xfId="1222" xr:uid="{3E41F872-4163-493E-BB18-07A4E3CD7745}"/>
    <cellStyle name="20% - Ênfase3 45 2" xfId="2003" xr:uid="{0275B142-AF45-416A-9553-4AC120C256A7}"/>
    <cellStyle name="20% - Ênfase3 45 2 2" xfId="5236" xr:uid="{59698B3D-2FEE-4FF5-84AD-215EEBE1973C}"/>
    <cellStyle name="20% - Ênfase3 45 2 2 2" xfId="14731" xr:uid="{D40CF413-D521-4E8D-9606-23A8189D6238}"/>
    <cellStyle name="20% - Ênfase3 45 2 3" xfId="9843" xr:uid="{550E8AA4-572E-4984-8318-8E95962131BB}"/>
    <cellStyle name="20% - Ênfase3 45 3" xfId="6473" xr:uid="{B865D253-4EF9-4A1C-9AB3-31D40438EF3A}"/>
    <cellStyle name="20% - Ênfase3 45 3 2" xfId="11080" xr:uid="{0DC86F81-8449-487F-8E99-5BCA5F01373E}"/>
    <cellStyle name="20% - Ênfase3 45 4" xfId="2902" xr:uid="{74158869-707B-43F0-830F-FB0D118C3C35}"/>
    <cellStyle name="20% - Ênfase3 45 4 2" xfId="13984" xr:uid="{A6B89008-270D-4D15-908D-70C7358C9160}"/>
    <cellStyle name="20% - Ênfase3 45 5" xfId="7988" xr:uid="{780E7282-8715-432A-9DA6-FC014F77A40D}"/>
    <cellStyle name="20% - Ênfase3 46" xfId="1237" xr:uid="{83186D76-4066-40B0-A71E-6D272B2E914E}"/>
    <cellStyle name="20% - Ênfase3 46 2" xfId="2018" xr:uid="{54366E81-10A0-40DB-A427-774C96C886BF}"/>
    <cellStyle name="20% - Ênfase3 46 2 2" xfId="5249" xr:uid="{3FB370E5-D1E0-4D9E-BA41-FED47E5AF984}"/>
    <cellStyle name="20% - Ênfase3 46 2 2 2" xfId="14743" xr:uid="{7853822E-2630-4840-81F4-DC68DDF92F0E}"/>
    <cellStyle name="20% - Ênfase3 46 2 3" xfId="9856" xr:uid="{BF101823-749B-4F31-A1E4-FE2D63E4D6FC}"/>
    <cellStyle name="20% - Ênfase3 46 3" xfId="6486" xr:uid="{972FB21F-8E1B-4BF6-B8F2-CF8EAD5035FE}"/>
    <cellStyle name="20% - Ênfase3 46 3 2" xfId="11093" xr:uid="{F00CBC6D-6674-4A55-BB30-55FF1EA249AF}"/>
    <cellStyle name="20% - Ênfase3 46 4" xfId="2916" xr:uid="{FFAE42A7-602B-43A4-BC70-99A8E3F77D54}"/>
    <cellStyle name="20% - Ênfase3 46 4 2" xfId="13998" xr:uid="{FB7A9070-BB77-4DC6-99CD-22B61D281DDD}"/>
    <cellStyle name="20% - Ênfase3 46 5" xfId="8002" xr:uid="{9BDEB8DF-D090-4E0F-8472-79BE2D6B685E}"/>
    <cellStyle name="20% - Ênfase3 47" xfId="1251" xr:uid="{F2C74390-D45C-4766-9849-94AAD0540227}"/>
    <cellStyle name="20% - Ênfase3 47 2" xfId="2032" xr:uid="{B4AA5EEF-21B7-4828-8FA6-6DAA201321DA}"/>
    <cellStyle name="20% - Ênfase3 47 2 2" xfId="5262" xr:uid="{10F5129D-7F85-4D42-8DB5-63D552419223}"/>
    <cellStyle name="20% - Ênfase3 47 2 2 2" xfId="14755" xr:uid="{3C44DBA8-7804-4ACD-B92D-482915BCB9A9}"/>
    <cellStyle name="20% - Ênfase3 47 2 3" xfId="9869" xr:uid="{C95BEA44-170B-4CC2-9118-54F542F69223}"/>
    <cellStyle name="20% - Ênfase3 47 3" xfId="6499" xr:uid="{C51235B6-3DEB-46A2-9958-E7B916F2662F}"/>
    <cellStyle name="20% - Ênfase3 47 3 2" xfId="11106" xr:uid="{92E148A2-6A90-4173-ABE2-7ADBC82DDB53}"/>
    <cellStyle name="20% - Ênfase3 47 4" xfId="2930" xr:uid="{A9A9B6DD-0EC4-4ACD-8893-0177FD7ED368}"/>
    <cellStyle name="20% - Ênfase3 47 4 2" xfId="14012" xr:uid="{C694048C-44E3-4E7F-90E5-04B279D0FD75}"/>
    <cellStyle name="20% - Ênfase3 47 5" xfId="8016" xr:uid="{C4F37F32-FAA1-4002-857C-E1AA15306774}"/>
    <cellStyle name="20% - Ênfase3 48" xfId="1266" xr:uid="{066E08B4-5AE9-4174-B1A0-E93A9DEB3158}"/>
    <cellStyle name="20% - Ênfase3 48 2" xfId="2046" xr:uid="{E03275B5-97AD-4CB5-A0A3-ECE432AD8F3B}"/>
    <cellStyle name="20% - Ênfase3 48 2 2" xfId="5276" xr:uid="{9745C33E-E532-4102-A24D-3D1DE4433FA9}"/>
    <cellStyle name="20% - Ênfase3 48 2 2 2" xfId="14768" xr:uid="{4E3647B5-9706-426B-A07C-7E431227FB76}"/>
    <cellStyle name="20% - Ênfase3 48 2 3" xfId="9883" xr:uid="{1FA1C48E-0C80-419D-9E0A-4D4C7AE1E014}"/>
    <cellStyle name="20% - Ênfase3 48 3" xfId="6513" xr:uid="{CB445D21-5F9F-4EA3-9479-58571AF982F9}"/>
    <cellStyle name="20% - Ênfase3 48 3 2" xfId="11120" xr:uid="{9C775AC8-E29F-4011-B78B-3E8C060177C6}"/>
    <cellStyle name="20% - Ênfase3 48 4" xfId="2944" xr:uid="{900BE14D-7FC4-4642-AC9B-868C9F3E9C49}"/>
    <cellStyle name="20% - Ênfase3 48 4 2" xfId="14026" xr:uid="{BDC180B9-F6E3-4829-8A55-9138E55683E5}"/>
    <cellStyle name="20% - Ênfase3 48 5" xfId="8030" xr:uid="{A95E51AC-5875-49F9-8772-8342AE24BC8F}"/>
    <cellStyle name="20% - Ênfase3 49" xfId="1280" xr:uid="{C4C2B77B-059F-4112-A305-0EC6EED1D6E1}"/>
    <cellStyle name="20% - Ênfase3 49 2" xfId="5290" xr:uid="{707558F5-D690-4F14-BCEC-64EC45134833}"/>
    <cellStyle name="20% - Ênfase3 49 2 2" xfId="9897" xr:uid="{221C76EF-0516-4973-9EE7-C719B5F48C47}"/>
    <cellStyle name="20% - Ênfase3 49 3" xfId="6527" xr:uid="{7078167F-08BA-4E6E-A00D-24736DD457CC}"/>
    <cellStyle name="20% - Ênfase3 49 3 2" xfId="11134" xr:uid="{67336F12-4AC4-4356-8A98-9730085AD052}"/>
    <cellStyle name="20% - Ênfase3 49 4" xfId="2975" xr:uid="{FEEF8ACC-D106-4468-A4E8-7A210C8A4AF7}"/>
    <cellStyle name="20% - Ênfase3 49 4 2" xfId="14040" xr:uid="{57996084-06FB-45A1-B58B-9C2A8B4D2089}"/>
    <cellStyle name="20% - Ênfase3 49 5" xfId="13206" xr:uid="{CFF811E2-2170-47BB-8847-27F56CD9D03C}"/>
    <cellStyle name="20% - Ênfase3 49 6" xfId="8044" xr:uid="{69A08577-808A-4F06-A85C-B9EA2340F484}"/>
    <cellStyle name="20% - Ênfase3 5" xfId="427" xr:uid="{C936B071-2F59-48B9-9A3E-3B8EAE699230}"/>
    <cellStyle name="20% - Ênfase3 5 2" xfId="1376" xr:uid="{BFE8F609-51E4-4BF0-BB17-F85BB94698F2}"/>
    <cellStyle name="20% - Ênfase3 5 2 2" xfId="4224" xr:uid="{BE4C67CB-9DB5-4A0A-AE93-392BF6A8D26A}"/>
    <cellStyle name="20% - Ênfase3 5 2 3" xfId="13265" xr:uid="{FE585F21-C9B4-41B9-9FBB-462A1DE3F9AD}"/>
    <cellStyle name="20% - Ênfase3 5 3" xfId="4206" xr:uid="{01125A4D-A77E-4F38-8534-74CF08CEDB96}"/>
    <cellStyle name="20% - Ênfase3 5 3 2" xfId="9190" xr:uid="{5F5D14DB-70B1-4E14-A247-17C0513ACF0E}"/>
    <cellStyle name="20% - Ênfase3 5 4" xfId="2316" xr:uid="{C43FE045-CDF2-44B5-B9DC-8C3A26A205FA}"/>
    <cellStyle name="20% - Ênfase3 50" xfId="1304" xr:uid="{E9BA608D-E07C-42D0-84A3-A606C6D6B050}"/>
    <cellStyle name="20% - Ênfase3 50 2" xfId="5304" xr:uid="{F28F242B-95BF-412B-83E5-AFB3D998BCFB}"/>
    <cellStyle name="20% - Ênfase3 50 2 2" xfId="9911" xr:uid="{1B134915-75E5-4085-914D-E25FC0C859A1}"/>
    <cellStyle name="20% - Ênfase3 50 3" xfId="6541" xr:uid="{45E4A553-54B3-46A3-88C9-A9F45EBCD7D7}"/>
    <cellStyle name="20% - Ênfase3 50 3 2" xfId="11148" xr:uid="{F8F52D11-D29B-4571-8104-94CAA26AC41B}"/>
    <cellStyle name="20% - Ênfase3 50 4" xfId="3017" xr:uid="{844F4509-5A9E-4542-8FB6-B7B8916F1AB5}"/>
    <cellStyle name="20% - Ênfase3 50 4 2" xfId="14054" xr:uid="{4A444209-9B73-4A4D-9256-39DE6EC0E0E3}"/>
    <cellStyle name="20% - Ênfase3 50 5" xfId="8058" xr:uid="{661124FF-3933-47F3-9A56-E2F6A224447C}"/>
    <cellStyle name="20% - Ênfase3 51" xfId="3038" xr:uid="{DCE2F727-C5EE-4443-A546-17F43DA31C66}"/>
    <cellStyle name="20% - Ênfase3 51 2" xfId="5318" xr:uid="{474A734A-8729-4EC9-8836-D9A0923AA758}"/>
    <cellStyle name="20% - Ênfase3 51 2 2" xfId="9925" xr:uid="{923A87B7-14FB-4A20-B401-EA5E8BDDF779}"/>
    <cellStyle name="20% - Ênfase3 51 3" xfId="6555" xr:uid="{3E66160A-2B55-4200-9A2D-8AC917EDFFBC}"/>
    <cellStyle name="20% - Ênfase3 51 3 2" xfId="11162" xr:uid="{1445DA3C-E7F0-4141-8E7F-609799A31025}"/>
    <cellStyle name="20% - Ênfase3 51 4" xfId="8072" xr:uid="{32072070-2233-4752-91AB-27FBEEF43A16}"/>
    <cellStyle name="20% - Ênfase3 52" xfId="3052" xr:uid="{CFCD6884-D8B5-4901-9745-4737E5E17EC7}"/>
    <cellStyle name="20% - Ênfase3 52 2" xfId="5332" xr:uid="{E9DFE95A-BD46-46E0-A427-5196FAA15182}"/>
    <cellStyle name="20% - Ênfase3 52 2 2" xfId="9939" xr:uid="{4997441D-45BC-4BB9-AA3A-0843850C1344}"/>
    <cellStyle name="20% - Ênfase3 52 3" xfId="6569" xr:uid="{63130AA5-616D-441C-A6A2-26046404E2B4}"/>
    <cellStyle name="20% - Ênfase3 52 3 2" xfId="11176" xr:uid="{D72F29E8-82A6-47B8-9321-162E4AED1E3B}"/>
    <cellStyle name="20% - Ênfase3 52 4" xfId="8086" xr:uid="{69ED3D1B-B6E1-4AD9-8FB5-0A63ADD72DAE}"/>
    <cellStyle name="20% - Ênfase3 53" xfId="3066" xr:uid="{B9AE0A69-36FC-459A-A82B-E5BDD01F970D}"/>
    <cellStyle name="20% - Ênfase3 53 2" xfId="5346" xr:uid="{747B26BD-CDD2-47B7-A0BA-5E5D3D052CD7}"/>
    <cellStyle name="20% - Ênfase3 53 2 2" xfId="9953" xr:uid="{F0375969-3B9A-4611-A1CD-22C9531BE3B6}"/>
    <cellStyle name="20% - Ênfase3 53 3" xfId="6583" xr:uid="{B32FF333-6A88-4C92-8233-4C23947A8CA1}"/>
    <cellStyle name="20% - Ênfase3 53 3 2" xfId="11190" xr:uid="{7707BE46-9EA5-40F0-A1EE-B20D54E24112}"/>
    <cellStyle name="20% - Ênfase3 53 4" xfId="8100" xr:uid="{B5CFE161-9706-4D3F-80D0-2E06849118FF}"/>
    <cellStyle name="20% - Ênfase3 54" xfId="3080" xr:uid="{E2B42E94-003B-437F-B6F0-6EAC7DD67397}"/>
    <cellStyle name="20% - Ênfase3 54 2" xfId="5360" xr:uid="{553C68EF-0224-4013-A2DC-388DA37B3827}"/>
    <cellStyle name="20% - Ênfase3 54 2 2" xfId="9967" xr:uid="{D5E4715B-D7D9-42B6-AECD-FA860EAD4E6F}"/>
    <cellStyle name="20% - Ênfase3 54 3" xfId="6597" xr:uid="{F4A06294-2F65-4DE9-BFFF-96B511DED37D}"/>
    <cellStyle name="20% - Ênfase3 54 3 2" xfId="11204" xr:uid="{84AE9413-9B25-4877-A6A4-AF2FC7180E9E}"/>
    <cellStyle name="20% - Ênfase3 54 4" xfId="8114" xr:uid="{ACC1A880-CF64-4F8F-9C3A-920886448FC1}"/>
    <cellStyle name="20% - Ênfase3 55" xfId="3094" xr:uid="{79EDC8BB-2F8C-4CBA-9920-46F1845B4916}"/>
    <cellStyle name="20% - Ênfase3 55 2" xfId="5374" xr:uid="{D7ECBA6D-B34D-462B-96FC-DFA4001B4DC5}"/>
    <cellStyle name="20% - Ênfase3 55 2 2" xfId="9981" xr:uid="{D8A5B2F1-C430-4579-9A15-49FE15AC39B2}"/>
    <cellStyle name="20% - Ênfase3 55 3" xfId="6611" xr:uid="{59EDA665-E128-4B11-B6B1-C5545CAE1E7F}"/>
    <cellStyle name="20% - Ênfase3 55 3 2" xfId="11218" xr:uid="{EE99A81E-3843-47DF-BFA7-E33C8CA6F3CB}"/>
    <cellStyle name="20% - Ênfase3 55 4" xfId="8128" xr:uid="{B128D00C-61C2-4FE3-9AC6-861983719F0C}"/>
    <cellStyle name="20% - Ênfase3 56" xfId="3108" xr:uid="{1239A7E4-A2C8-41E0-AA2C-513CB08CCE4E}"/>
    <cellStyle name="20% - Ênfase3 56 2" xfId="5388" xr:uid="{A76357C3-671A-409C-9929-9E59466F94D3}"/>
    <cellStyle name="20% - Ênfase3 56 2 2" xfId="9995" xr:uid="{67A23EF5-C321-4F72-BCF9-F3765FBB5B6B}"/>
    <cellStyle name="20% - Ênfase3 56 3" xfId="6625" xr:uid="{17E7B4E9-3315-4644-A0BD-62571F8064B6}"/>
    <cellStyle name="20% - Ênfase3 56 3 2" xfId="11232" xr:uid="{F3530147-0295-4D8C-96AF-3532993BD988}"/>
    <cellStyle name="20% - Ênfase3 56 4" xfId="8142" xr:uid="{45703DCD-E561-413E-9D92-ED3AA3DE6DEC}"/>
    <cellStyle name="20% - Ênfase3 57" xfId="3122" xr:uid="{7AC4A640-CC07-43F9-9B91-23C7C3584E25}"/>
    <cellStyle name="20% - Ênfase3 57 2" xfId="5402" xr:uid="{BAE69B2D-31A5-44CC-B7D7-57DFDF380E16}"/>
    <cellStyle name="20% - Ênfase3 57 2 2" xfId="10009" xr:uid="{BCB7678A-4D87-461E-B0EC-31E97B45A467}"/>
    <cellStyle name="20% - Ênfase3 57 3" xfId="6639" xr:uid="{AE4D9A41-7CF6-4520-AB50-722A62452F06}"/>
    <cellStyle name="20% - Ênfase3 57 3 2" xfId="11246" xr:uid="{531AA388-4EAB-4CD3-96D3-990DCDC7D95A}"/>
    <cellStyle name="20% - Ênfase3 57 4" xfId="8156" xr:uid="{3F3FC8EC-C5CE-448A-BE75-DC59F902DAA8}"/>
    <cellStyle name="20% - Ênfase3 58" xfId="3136" xr:uid="{7669003D-89B7-476E-B867-2D174B94CDE7}"/>
    <cellStyle name="20% - Ênfase3 58 2" xfId="5416" xr:uid="{9F7CE10A-68CF-49F9-AB67-D020484AD5A0}"/>
    <cellStyle name="20% - Ênfase3 58 2 2" xfId="10023" xr:uid="{41215F39-CD26-42AD-8EE7-009D7EBA45A4}"/>
    <cellStyle name="20% - Ênfase3 58 3" xfId="6653" xr:uid="{45D72B2E-7C79-4FC1-96E7-811F66D95EE9}"/>
    <cellStyle name="20% - Ênfase3 58 3 2" xfId="11260" xr:uid="{5787F098-F30C-481E-8D09-B78D74B06EE9}"/>
    <cellStyle name="20% - Ênfase3 58 4" xfId="8170" xr:uid="{E12BE60F-8BA2-4A28-9ACC-064679FF6833}"/>
    <cellStyle name="20% - Ênfase3 59" xfId="3150" xr:uid="{B24B2A25-C85C-4F6E-8C6F-1D5D5A2E2A3D}"/>
    <cellStyle name="20% - Ênfase3 59 2" xfId="5430" xr:uid="{51CFBEF3-DC20-431D-BAC1-73400459A8BB}"/>
    <cellStyle name="20% - Ênfase3 59 2 2" xfId="10037" xr:uid="{911B68A9-824E-4FF0-830B-3CCC1FA99917}"/>
    <cellStyle name="20% - Ênfase3 59 3" xfId="6667" xr:uid="{AFACD021-E8C0-4853-BBA0-DB9FB05D7540}"/>
    <cellStyle name="20% - Ênfase3 59 3 2" xfId="11274" xr:uid="{5A77AA63-9FEE-4F32-9D54-8AFB8A5BE679}"/>
    <cellStyle name="20% - Ênfase3 59 4" xfId="8184" xr:uid="{8E8A7DCC-61CC-42C8-9964-4F09E691C7BC}"/>
    <cellStyle name="20% - Ênfase3 6" xfId="441" xr:uid="{E5E0D120-543F-4AE7-84BB-FAB166A70591}"/>
    <cellStyle name="20% - Ênfase3 6 2" xfId="1390" xr:uid="{B70C7684-CF65-47CC-B0C0-C9C6DBE07FC4}"/>
    <cellStyle name="20% - Ênfase3 6 2 2" xfId="4612" xr:uid="{88C12583-62D7-4D53-8698-7CBA39A6DA2C}"/>
    <cellStyle name="20% - Ênfase3 6 2 3" xfId="13277" xr:uid="{CED162E6-B0C8-4400-8AA3-BFF496D25A65}"/>
    <cellStyle name="20% - Ênfase3 6 3" xfId="7167" xr:uid="{44895344-6810-4FEE-86D7-1CB0CD55601F}"/>
    <cellStyle name="20% - Ênfase3 6 3 2" xfId="11755" xr:uid="{A914D9A4-0ABE-4A61-B829-3C2C6EB8C789}"/>
    <cellStyle name="20% - Ênfase3 6 4" xfId="2330" xr:uid="{47756D02-1021-4AB0-A492-B80C35024AAB}"/>
    <cellStyle name="20% - Ênfase3 60" xfId="3164" xr:uid="{F55BC0EE-A8CC-4435-ABC9-74C979BED458}"/>
    <cellStyle name="20% - Ênfase3 60 2" xfId="5444" xr:uid="{1E15F7BE-0526-4C63-91AC-405ECD0CE289}"/>
    <cellStyle name="20% - Ênfase3 60 2 2" xfId="10051" xr:uid="{3EE07199-6AD8-4463-8D12-7EAF73FE5F56}"/>
    <cellStyle name="20% - Ênfase3 60 3" xfId="6681" xr:uid="{6F214523-85BF-46D9-ABA7-D771B6882C99}"/>
    <cellStyle name="20% - Ênfase3 60 3 2" xfId="11288" xr:uid="{D6503CCD-F408-4998-8CB3-D0FF6B3699A2}"/>
    <cellStyle name="20% - Ênfase3 60 4" xfId="8198" xr:uid="{8EB234FF-1C50-453E-929B-A434ACD61085}"/>
    <cellStyle name="20% - Ênfase3 61" xfId="3178" xr:uid="{131DA687-4AB2-47D8-A120-B75B26A3FCC5}"/>
    <cellStyle name="20% - Ênfase3 61 2" xfId="5458" xr:uid="{DD71045F-DB31-42BE-8CFA-D5FBC2713D65}"/>
    <cellStyle name="20% - Ênfase3 61 2 2" xfId="10065" xr:uid="{0C5939BE-B2CB-430F-AAC4-91044CD63DD8}"/>
    <cellStyle name="20% - Ênfase3 61 3" xfId="6695" xr:uid="{18B60E27-AD46-410B-B9A3-CCD2FBFA0683}"/>
    <cellStyle name="20% - Ênfase3 61 3 2" xfId="11302" xr:uid="{D9799996-831E-4311-AE7D-DC7BA13BBDE6}"/>
    <cellStyle name="20% - Ênfase3 61 4" xfId="8212" xr:uid="{BBD16B7E-2D88-43D8-954B-747D865856E5}"/>
    <cellStyle name="20% - Ênfase3 62" xfId="3192" xr:uid="{543B4BAB-F8A0-44B0-BE6A-92B8FC79A3DE}"/>
    <cellStyle name="20% - Ênfase3 62 2" xfId="5472" xr:uid="{9E9CFC8F-D85C-4BCE-9920-89813B5E6440}"/>
    <cellStyle name="20% - Ênfase3 62 2 2" xfId="10079" xr:uid="{84AC233F-D32D-4B46-9918-99DA89B5EF72}"/>
    <cellStyle name="20% - Ênfase3 62 3" xfId="6709" xr:uid="{B0AFD54A-9FAC-4001-B7FB-BB9B2C9C8032}"/>
    <cellStyle name="20% - Ênfase3 62 3 2" xfId="11316" xr:uid="{128DED87-ABC2-4C37-A068-5D8BFCF53A62}"/>
    <cellStyle name="20% - Ênfase3 62 4" xfId="8226" xr:uid="{FFF38C6D-AC70-4D5E-B552-D8BA85560CF0}"/>
    <cellStyle name="20% - Ênfase3 63" xfId="3206" xr:uid="{DA023C42-04E9-4B27-BBA5-9A48D7876B35}"/>
    <cellStyle name="20% - Ênfase3 63 2" xfId="5486" xr:uid="{D039995C-15C1-44CA-82AB-FDCC5E0F866E}"/>
    <cellStyle name="20% - Ênfase3 63 2 2" xfId="10093" xr:uid="{0139B49D-DE83-46C7-B7F6-E76A3EFABE1C}"/>
    <cellStyle name="20% - Ênfase3 63 3" xfId="6723" xr:uid="{F6D2A141-8ACD-4720-B495-AA5363679C80}"/>
    <cellStyle name="20% - Ênfase3 63 3 2" xfId="11330" xr:uid="{DDB647B6-18EA-4739-B525-7B1181156404}"/>
    <cellStyle name="20% - Ênfase3 63 4" xfId="8240" xr:uid="{E57090EE-07DB-4E74-A0D3-A485AD4642FD}"/>
    <cellStyle name="20% - Ênfase3 64" xfId="3220" xr:uid="{CC3E4C93-8A57-4BC6-9067-EDCC34A08E18}"/>
    <cellStyle name="20% - Ênfase3 64 2" xfId="5500" xr:uid="{AE009267-1FCC-49B1-90AF-E34A77AD8D9D}"/>
    <cellStyle name="20% - Ênfase3 64 2 2" xfId="10107" xr:uid="{AE6391F0-ACFF-46A0-B217-EA6F7B865359}"/>
    <cellStyle name="20% - Ênfase3 64 3" xfId="6737" xr:uid="{1E581BC8-302C-4529-8C95-CC4D90F5FF3B}"/>
    <cellStyle name="20% - Ênfase3 64 3 2" xfId="11344" xr:uid="{18974DA5-32EE-4B82-895D-2655FCEBF908}"/>
    <cellStyle name="20% - Ênfase3 64 4" xfId="8254" xr:uid="{91FAA50D-3520-4534-AA07-E8A1792D2021}"/>
    <cellStyle name="20% - Ênfase3 65" xfId="3234" xr:uid="{A9F7E375-3B65-4334-A14F-949C9D084C88}"/>
    <cellStyle name="20% - Ênfase3 65 2" xfId="5514" xr:uid="{CCC72C90-E84E-4287-B62B-7B449CB3D4E2}"/>
    <cellStyle name="20% - Ênfase3 65 2 2" xfId="10121" xr:uid="{9F2B0045-3911-4B79-BF73-19C03135B8C0}"/>
    <cellStyle name="20% - Ênfase3 65 3" xfId="6751" xr:uid="{AECAAF6A-D60C-4C78-A9A5-812600BF0BF7}"/>
    <cellStyle name="20% - Ênfase3 65 3 2" xfId="11358" xr:uid="{7C4325E2-EC7C-414C-A712-53196049CDF9}"/>
    <cellStyle name="20% - Ênfase3 65 4" xfId="8268" xr:uid="{F1AA2EAF-4F18-4442-A046-5E22EC73BDBD}"/>
    <cellStyle name="20% - Ênfase3 66" xfId="3248" xr:uid="{F73BAEC4-9475-4628-81D3-FF0BF95FE09B}"/>
    <cellStyle name="20% - Ênfase3 66 2" xfId="5528" xr:uid="{B0C67896-58CC-4174-80E2-0520F00300B1}"/>
    <cellStyle name="20% - Ênfase3 66 2 2" xfId="10135" xr:uid="{02040B80-5E72-47E9-941E-19DEE370C565}"/>
    <cellStyle name="20% - Ênfase3 66 3" xfId="6765" xr:uid="{8DB4AB07-B6CE-4115-B7D0-76443D574FAF}"/>
    <cellStyle name="20% - Ênfase3 66 3 2" xfId="11372" xr:uid="{C13E62BC-61E2-4890-9042-6F5B71CA9A8B}"/>
    <cellStyle name="20% - Ênfase3 66 4" xfId="8282" xr:uid="{0A141114-D5A1-466F-B0A0-0A960F46074E}"/>
    <cellStyle name="20% - Ênfase3 67" xfId="3262" xr:uid="{2D325096-06B6-4BAC-9176-96A6759AB1A1}"/>
    <cellStyle name="20% - Ênfase3 67 2" xfId="5542" xr:uid="{D9C9FFD0-9BE0-417E-B517-63ED35CBC125}"/>
    <cellStyle name="20% - Ênfase3 67 2 2" xfId="10149" xr:uid="{B2CEEF63-80A2-4DBD-9AE5-3944C45ECB03}"/>
    <cellStyle name="20% - Ênfase3 67 3" xfId="6779" xr:uid="{163B2BE3-97EC-4948-8B1B-E4A77C67D79C}"/>
    <cellStyle name="20% - Ênfase3 67 3 2" xfId="11386" xr:uid="{774A91CA-A3CD-493B-91A9-DB6AB2DE10B7}"/>
    <cellStyle name="20% - Ênfase3 67 4" xfId="8296" xr:uid="{D0E2F47B-8FD7-4BDA-B642-7B3822130AC4}"/>
    <cellStyle name="20% - Ênfase3 68" xfId="3276" xr:uid="{22D3B766-EB84-4924-BC68-EBF3DDE0406E}"/>
    <cellStyle name="20% - Ênfase3 68 2" xfId="5556" xr:uid="{6EBC9B4D-134C-4D84-A619-023304EC7B28}"/>
    <cellStyle name="20% - Ênfase3 68 2 2" xfId="10163" xr:uid="{E712060A-CC53-415A-91A2-9FC487C4D65B}"/>
    <cellStyle name="20% - Ênfase3 68 3" xfId="6793" xr:uid="{436DD5A9-2D8B-4513-8AE8-C4F00F214F10}"/>
    <cellStyle name="20% - Ênfase3 68 3 2" xfId="11400" xr:uid="{BC43EB3A-BE72-4AB6-BD74-6330F8A1A927}"/>
    <cellStyle name="20% - Ênfase3 68 4" xfId="8310" xr:uid="{2FBC2047-3C46-478A-A32C-2C916569F842}"/>
    <cellStyle name="20% - Ênfase3 69" xfId="3290" xr:uid="{D825DAAD-82EC-4F5F-B2D9-15CF11418784}"/>
    <cellStyle name="20% - Ênfase3 69 2" xfId="5570" xr:uid="{B80953F2-E136-471C-A51D-AA409E42AC35}"/>
    <cellStyle name="20% - Ênfase3 69 2 2" xfId="10177" xr:uid="{2291D9F7-233F-4DAA-9967-E5DCDD95EA74}"/>
    <cellStyle name="20% - Ênfase3 69 3" xfId="6807" xr:uid="{EEE4E7EC-AA8D-4B8B-849A-565A28C954BF}"/>
    <cellStyle name="20% - Ênfase3 69 3 2" xfId="11414" xr:uid="{FEAC480F-975B-4645-B349-9BA7D17BA12A}"/>
    <cellStyle name="20% - Ênfase3 69 4" xfId="8324" xr:uid="{05894D4D-7123-4BE0-BE37-1B066A4579AC}"/>
    <cellStyle name="20% - Ênfase3 7" xfId="456" xr:uid="{4E5574EC-AC1E-427E-A6F1-8FA316F937F5}"/>
    <cellStyle name="20% - Ênfase3 7 2" xfId="1405" xr:uid="{7B36E0AD-01E3-4434-82C0-56809E72B410}"/>
    <cellStyle name="20% - Ênfase3 7 2 2" xfId="4657" xr:uid="{416063A4-130B-4E63-A2F8-C5B76CB5DAAB}"/>
    <cellStyle name="20% - Ênfase3 7 2 2 2" xfId="14209" xr:uid="{317C5CF5-7A33-4076-BE18-7267F05F01E1}"/>
    <cellStyle name="20% - Ênfase3 7 2 3" xfId="9297" xr:uid="{CF298869-D7D4-4E60-8BBF-9A1E8B816798}"/>
    <cellStyle name="20% - Ênfase3 7 3" xfId="5923" xr:uid="{B4111225-CD7E-4E38-948A-AF0A0E762727}"/>
    <cellStyle name="20% - Ênfase3 7 3 2" xfId="10530" xr:uid="{522E5A12-763F-4821-8CB7-A6BC0ADCBF3D}"/>
    <cellStyle name="20% - Ênfase3 7 4" xfId="4304" xr:uid="{A77241F6-ED9F-45DB-ADB8-029A31B83B3E}"/>
    <cellStyle name="20% - Ênfase3 7 4 2" xfId="9210" xr:uid="{00403760-5C6A-45AF-B15A-DC5B9CE0865F}"/>
    <cellStyle name="20% - Ênfase3 7 5" xfId="2344" xr:uid="{5158596C-4CDA-43D1-B687-C3485274A6F2}"/>
    <cellStyle name="20% - Ênfase3 70" xfId="3304" xr:uid="{40214D0E-1BAC-4874-B402-45FBAA770710}"/>
    <cellStyle name="20% - Ênfase3 70 2" xfId="5584" xr:uid="{6C208843-088A-48C5-BF1D-C3AC8F8A040B}"/>
    <cellStyle name="20% - Ênfase3 70 2 2" xfId="10191" xr:uid="{A6A4032A-0A12-4A08-AE22-5FE25466601A}"/>
    <cellStyle name="20% - Ênfase3 70 3" xfId="6821" xr:uid="{439573A2-1D5C-44AA-B78A-1C9FD14A1E48}"/>
    <cellStyle name="20% - Ênfase3 70 3 2" xfId="11428" xr:uid="{7C3F291C-63DE-49BF-B605-68AC342ECA95}"/>
    <cellStyle name="20% - Ênfase3 70 4" xfId="7150" xr:uid="{698C6ACA-7BB5-4E72-8269-ED798C7A5162}"/>
    <cellStyle name="20% - Ênfase3 70 5" xfId="8338" xr:uid="{7D915D03-2301-4DB2-ADA9-6FB011E7F2CA}"/>
    <cellStyle name="20% - Ênfase3 71" xfId="3318" xr:uid="{406116F4-AFB0-47D5-8EE8-57F69D1A86C4}"/>
    <cellStyle name="20% - Ênfase3 71 2" xfId="5598" xr:uid="{90A45BA9-ED44-4E35-81D2-F7B1CC917BE7}"/>
    <cellStyle name="20% - Ênfase3 71 2 2" xfId="10205" xr:uid="{8FBFB33C-AB0B-4F93-90B4-15D3CC6476E8}"/>
    <cellStyle name="20% - Ênfase3 71 3" xfId="6835" xr:uid="{B36441C9-9301-4E74-9A66-55CA152AC00C}"/>
    <cellStyle name="20% - Ênfase3 71 3 2" xfId="11442" xr:uid="{1932D3B4-C981-4AB3-84FB-659197DF3747}"/>
    <cellStyle name="20% - Ênfase3 71 4" xfId="8352" xr:uid="{3EEDE771-D128-4D43-BA0B-1EE04B7D2AC0}"/>
    <cellStyle name="20% - Ênfase3 72" xfId="3332" xr:uid="{C3B034F7-53A2-4613-90B2-8987AD81096E}"/>
    <cellStyle name="20% - Ênfase3 72 2" xfId="5612" xr:uid="{6E5F7A54-AFB7-4807-A95C-A31DD9E73BC0}"/>
    <cellStyle name="20% - Ênfase3 72 2 2" xfId="10219" xr:uid="{5A871A4D-0044-4F56-A167-1B9612C0FDB9}"/>
    <cellStyle name="20% - Ênfase3 72 3" xfId="6849" xr:uid="{44DE2CEA-DB3E-4AC6-A31F-C82870D14C4F}"/>
    <cellStyle name="20% - Ênfase3 72 3 2" xfId="11456" xr:uid="{9E088AE6-72DD-40D6-AFE9-7E4548B3A2C9}"/>
    <cellStyle name="20% - Ênfase3 72 4" xfId="8366" xr:uid="{636ED748-B290-44D3-A28E-AB1F6F7C670D}"/>
    <cellStyle name="20% - Ênfase3 73" xfId="3346" xr:uid="{CB8EF412-6E2E-4C91-84BF-974BA81718B0}"/>
    <cellStyle name="20% - Ênfase3 73 2" xfId="5626" xr:uid="{A5C56585-178E-4F35-98EB-59966AF7CE39}"/>
    <cellStyle name="20% - Ênfase3 73 2 2" xfId="10233" xr:uid="{A0F1E770-A699-4FEC-97E4-BEF69EC186FD}"/>
    <cellStyle name="20% - Ênfase3 73 3" xfId="6863" xr:uid="{E41C94E0-0947-4ED5-9DBB-01C237A5283E}"/>
    <cellStyle name="20% - Ênfase3 73 3 2" xfId="11470" xr:uid="{C0621F8A-3EE4-459B-A379-8289FEEE81AB}"/>
    <cellStyle name="20% - Ênfase3 73 4" xfId="8380" xr:uid="{D1F7F43C-6A9C-49AF-BC74-B0F97A242D9A}"/>
    <cellStyle name="20% - Ênfase3 74" xfId="3360" xr:uid="{6F635400-1A16-4C85-8A8F-E6516FE01527}"/>
    <cellStyle name="20% - Ênfase3 74 2" xfId="5640" xr:uid="{203C7647-9852-4F74-82A4-7E3304B26481}"/>
    <cellStyle name="20% - Ênfase3 74 2 2" xfId="10247" xr:uid="{4DE632A5-A3EA-4DE4-BA34-62D7D2EA5C0D}"/>
    <cellStyle name="20% - Ênfase3 74 3" xfId="6877" xr:uid="{E5626783-B48C-4A27-BF2C-CCC57F850B3B}"/>
    <cellStyle name="20% - Ênfase3 74 3 2" xfId="11484" xr:uid="{15695F61-7B78-4BD2-AD18-54DA8097047B}"/>
    <cellStyle name="20% - Ênfase3 74 4" xfId="8394" xr:uid="{742A50E8-6B73-4C31-8A3B-BD237D8BB4A7}"/>
    <cellStyle name="20% - Ênfase3 75" xfId="3374" xr:uid="{E576F21D-68C0-41F2-9270-A896251758EE}"/>
    <cellStyle name="20% - Ênfase3 75 2" xfId="5654" xr:uid="{D46A8F8D-6E39-4D03-B9C8-F9C01D938D1A}"/>
    <cellStyle name="20% - Ênfase3 75 2 2" xfId="10261" xr:uid="{EF84F7FD-DA04-41EE-BC24-A96F8D7C30E4}"/>
    <cellStyle name="20% - Ênfase3 75 3" xfId="6891" xr:uid="{2FAAB1AD-80D5-469F-9D27-803F8419C872}"/>
    <cellStyle name="20% - Ênfase3 75 3 2" xfId="11498" xr:uid="{E8BFBD97-1999-4D7F-9427-6A4142C34929}"/>
    <cellStyle name="20% - Ênfase3 75 4" xfId="8408" xr:uid="{6A733868-D26B-4A08-A074-5009F214840F}"/>
    <cellStyle name="20% - Ênfase3 76" xfId="3388" xr:uid="{DC3B45E2-9B4F-4C73-AB36-08F9C23775EA}"/>
    <cellStyle name="20% - Ênfase3 76 2" xfId="5668" xr:uid="{FF1DFD73-5E99-4CC3-AF21-DA3098BBAE27}"/>
    <cellStyle name="20% - Ênfase3 76 2 2" xfId="10275" xr:uid="{AE116758-4D07-4A6C-AD1A-CE7316F52352}"/>
    <cellStyle name="20% - Ênfase3 76 3" xfId="6905" xr:uid="{3CC652BF-B684-4A7D-8933-91FB1CE944EF}"/>
    <cellStyle name="20% - Ênfase3 76 3 2" xfId="11512" xr:uid="{0537B517-98DC-4523-B0BB-A58203CA76C5}"/>
    <cellStyle name="20% - Ênfase3 76 4" xfId="8422" xr:uid="{C764E38F-3786-47C9-BB43-87BD68BE46F9}"/>
    <cellStyle name="20% - Ênfase3 77" xfId="3402" xr:uid="{B87076BB-4804-44AC-B973-D4E94A6827C0}"/>
    <cellStyle name="20% - Ênfase3 77 2" xfId="5682" xr:uid="{456F2339-9B39-45A0-8BA5-38A8FFEDD860}"/>
    <cellStyle name="20% - Ênfase3 77 2 2" xfId="10289" xr:uid="{39F09CE3-CB81-4119-A955-E3424BC4ABC4}"/>
    <cellStyle name="20% - Ênfase3 77 3" xfId="6919" xr:uid="{A6233A65-5AF3-45E5-8843-D4E1CDC010E7}"/>
    <cellStyle name="20% - Ênfase3 77 3 2" xfId="11526" xr:uid="{D41631A3-AB29-4C71-94EC-B5E17E290A68}"/>
    <cellStyle name="20% - Ênfase3 77 4" xfId="8436" xr:uid="{F5179603-0BC1-48C7-A79F-FD4DDF3CB842}"/>
    <cellStyle name="20% - Ênfase3 78" xfId="3416" xr:uid="{3D49DADE-5F03-408A-A634-97C86A724363}"/>
    <cellStyle name="20% - Ênfase3 78 2" xfId="5696" xr:uid="{907FF713-B8B5-4C85-B3CC-C163F73112C6}"/>
    <cellStyle name="20% - Ênfase3 78 2 2" xfId="10303" xr:uid="{D97D70DF-32CB-40BE-8AD5-F8B264E621A8}"/>
    <cellStyle name="20% - Ênfase3 78 3" xfId="6933" xr:uid="{B1C87C1B-3891-4A7A-82F9-7640AF8C92B3}"/>
    <cellStyle name="20% - Ênfase3 78 3 2" xfId="11540" xr:uid="{410AA50D-9303-40D4-98EA-8E7A76D75946}"/>
    <cellStyle name="20% - Ênfase3 78 4" xfId="8450" xr:uid="{1DEA1221-8FAC-4B71-A686-ED3A56C78A2A}"/>
    <cellStyle name="20% - Ênfase3 79" xfId="3430" xr:uid="{98C3B562-F7E9-4531-8F39-9439369D3C82}"/>
    <cellStyle name="20% - Ênfase3 79 2" xfId="5710" xr:uid="{E29B4B36-68DC-4BCF-990F-220FD71AD5CB}"/>
    <cellStyle name="20% - Ênfase3 79 2 2" xfId="10317" xr:uid="{512D75AB-3528-4948-A4F9-583129479A71}"/>
    <cellStyle name="20% - Ênfase3 79 3" xfId="6947" xr:uid="{8F056EAB-6BAB-486B-9311-9445DC1538D9}"/>
    <cellStyle name="20% - Ênfase3 79 3 2" xfId="11554" xr:uid="{D9673A84-7F8E-4E4B-AB8E-AE62C6EC6F21}"/>
    <cellStyle name="20% - Ênfase3 79 4" xfId="8464" xr:uid="{42ABF428-A95A-4276-8A3B-6712BB90D1F1}"/>
    <cellStyle name="20% - Ênfase3 8" xfId="471" xr:uid="{A3BD46F2-7BCF-466B-86E9-65EE42CF9855}"/>
    <cellStyle name="20% - Ênfase3 8 2" xfId="1420" xr:uid="{36437AAC-BA93-4C5A-B247-D03CC79B1C91}"/>
    <cellStyle name="20% - Ênfase3 8 2 2" xfId="4672" xr:uid="{C926868E-592C-48A2-8A5C-7A78E0A37305}"/>
    <cellStyle name="20% - Ênfase3 8 2 2 2" xfId="14223" xr:uid="{F1BE553D-84FD-4FFB-9AF4-269CE4D24C1D}"/>
    <cellStyle name="20% - Ênfase3 8 2 3" xfId="9312" xr:uid="{0CD6B38F-5EC4-4039-BB38-DD740D44FF00}"/>
    <cellStyle name="20% - Ênfase3 8 3" xfId="5938" xr:uid="{5D4ECF15-0D65-495E-922D-7C7358243235}"/>
    <cellStyle name="20% - Ênfase3 8 3 2" xfId="10545" xr:uid="{7BADD990-D745-4A16-8CA2-6BE41C66F8F1}"/>
    <cellStyle name="20% - Ênfase3 8 4" xfId="4319" xr:uid="{47FD333F-CD92-4020-AD25-19CD130A7522}"/>
    <cellStyle name="20% - Ênfase3 8 4 2" xfId="9225" xr:uid="{9EA9882E-A421-4EA0-A146-74A96799976B}"/>
    <cellStyle name="20% - Ênfase3 8 5" xfId="2358" xr:uid="{E433D866-B4E3-471E-875C-CBE2219D2017}"/>
    <cellStyle name="20% - Ênfase3 80" xfId="3444" xr:uid="{9AF970D2-8E7A-4188-A755-819E9F04BA6C}"/>
    <cellStyle name="20% - Ênfase3 80 2" xfId="5724" xr:uid="{B022E953-7FB9-4557-881C-DA8D3E4BA6B0}"/>
    <cellStyle name="20% - Ênfase3 80 2 2" xfId="10331" xr:uid="{AA6E31CD-FF36-492B-B54D-2F6B65CF6F1F}"/>
    <cellStyle name="20% - Ênfase3 80 3" xfId="6961" xr:uid="{D90EBF62-B5D1-49F9-8620-24DEDD862CEE}"/>
    <cellStyle name="20% - Ênfase3 80 3 2" xfId="11568" xr:uid="{1AE266F1-4FED-4EB6-B20E-83C14BC1DC33}"/>
    <cellStyle name="20% - Ênfase3 80 4" xfId="8478" xr:uid="{C9952020-6F9B-4665-B43E-9660073BB43C}"/>
    <cellStyle name="20% - Ênfase3 81" xfId="3458" xr:uid="{A0524917-E46E-4755-9DCF-8A3D7523974E}"/>
    <cellStyle name="20% - Ênfase3 81 2" xfId="5738" xr:uid="{E3F1511E-2F92-4CD8-91F5-97B40B41F115}"/>
    <cellStyle name="20% - Ênfase3 81 2 2" xfId="10345" xr:uid="{3CDCC982-DD7E-4344-BA95-537DF160B144}"/>
    <cellStyle name="20% - Ênfase3 81 3" xfId="6975" xr:uid="{FC6027EC-0A64-4D1C-BFB9-6A457A90550B}"/>
    <cellStyle name="20% - Ênfase3 81 3 2" xfId="11582" xr:uid="{3B5ACA80-55B2-4CAB-A694-CE5B38A309FA}"/>
    <cellStyle name="20% - Ênfase3 81 4" xfId="8492" xr:uid="{00D9214B-3DE1-4555-91A7-0099450025B4}"/>
    <cellStyle name="20% - Ênfase3 82" xfId="3472" xr:uid="{DA84779A-EEE5-40F1-8269-003BBDB5AB6B}"/>
    <cellStyle name="20% - Ênfase3 82 2" xfId="5752" xr:uid="{71D4B1F8-A25D-40B9-8106-190FF82EB4C7}"/>
    <cellStyle name="20% - Ênfase3 82 2 2" xfId="10359" xr:uid="{37EAA01E-9A76-4DD3-8305-FB85103208CE}"/>
    <cellStyle name="20% - Ênfase3 82 3" xfId="6989" xr:uid="{B74A3337-DBC1-4981-A101-9A218D7BDD18}"/>
    <cellStyle name="20% - Ênfase3 82 3 2" xfId="11596" xr:uid="{BC9DD0FC-B707-4E56-A42F-CEBA79B929C6}"/>
    <cellStyle name="20% - Ênfase3 82 4" xfId="8506" xr:uid="{8F46DEAB-CC97-4AF4-8D07-76545C53C032}"/>
    <cellStyle name="20% - Ênfase3 83" xfId="3486" xr:uid="{52C8B3B9-835C-4489-A8B3-E1384DFA3CCF}"/>
    <cellStyle name="20% - Ênfase3 83 2" xfId="5766" xr:uid="{56C2DA0B-8707-4ECE-B3B3-DB9023EAEBAA}"/>
    <cellStyle name="20% - Ênfase3 83 2 2" xfId="10373" xr:uid="{2451E743-89F4-4B77-84D1-9F7D9E9DE163}"/>
    <cellStyle name="20% - Ênfase3 83 3" xfId="7003" xr:uid="{6C1F5470-F0D5-4B0B-BA7D-C6A85B2CCACA}"/>
    <cellStyle name="20% - Ênfase3 83 3 2" xfId="11610" xr:uid="{6F21A165-7089-4A70-88C7-CAEDA967AD81}"/>
    <cellStyle name="20% - Ênfase3 83 4" xfId="8520" xr:uid="{1734F088-6F8F-42D3-973C-146342C81F8B}"/>
    <cellStyle name="20% - Ênfase3 84" xfId="3500" xr:uid="{FCDF3779-A636-491F-AB61-DBE6EB8B7C27}"/>
    <cellStyle name="20% - Ênfase3 84 2" xfId="5780" xr:uid="{DE1119AE-34F9-44C1-B075-06E48D9810E0}"/>
    <cellStyle name="20% - Ênfase3 84 2 2" xfId="10387" xr:uid="{9566E856-9806-4167-87BB-1A87DA92B330}"/>
    <cellStyle name="20% - Ênfase3 84 3" xfId="7017" xr:uid="{8B53D34D-3245-45AD-B539-7A0EB59B57E7}"/>
    <cellStyle name="20% - Ênfase3 84 3 2" xfId="11624" xr:uid="{192CB1D5-CC67-41C1-969E-04473C1BE90F}"/>
    <cellStyle name="20% - Ênfase3 84 4" xfId="8534" xr:uid="{FF19E3B6-FF68-4279-822E-C6C977FC3E39}"/>
    <cellStyle name="20% - Ênfase3 85" xfId="3514" xr:uid="{B17BA0E3-1651-4B62-B16A-78EFD5A372A9}"/>
    <cellStyle name="20% - Ênfase3 85 2" xfId="5794" xr:uid="{A2790F53-6DCC-4A2D-86D0-CD18F6AAB75E}"/>
    <cellStyle name="20% - Ênfase3 85 2 2" xfId="10401" xr:uid="{0E45BD0F-B955-4293-850F-B4F9F8BADD3C}"/>
    <cellStyle name="20% - Ênfase3 85 3" xfId="7031" xr:uid="{60735C40-7EEB-4FF8-ACB4-ABE7773BD7C5}"/>
    <cellStyle name="20% - Ênfase3 85 3 2" xfId="11638" xr:uid="{54CFD12A-6E08-4B1E-A4C0-94CD24E75AC5}"/>
    <cellStyle name="20% - Ênfase3 85 4" xfId="8548" xr:uid="{FA1A2586-061B-402A-A194-53F8C809B238}"/>
    <cellStyle name="20% - Ênfase3 86" xfId="3528" xr:uid="{2C7FFB04-34AC-4A7B-9925-0C02FE732077}"/>
    <cellStyle name="20% - Ênfase3 86 2" xfId="5808" xr:uid="{E1338D20-9F24-4F2E-A359-C6C50CDAACFD}"/>
    <cellStyle name="20% - Ênfase3 86 2 2" xfId="10415" xr:uid="{4816F921-BDC9-4412-8017-DC12765E4DF6}"/>
    <cellStyle name="20% - Ênfase3 86 3" xfId="7045" xr:uid="{D3462C6E-4333-49CE-861D-6F9CFF00B371}"/>
    <cellStyle name="20% - Ênfase3 86 3 2" xfId="11652" xr:uid="{1558051A-86E2-4EC2-BDA8-1F0784461EEC}"/>
    <cellStyle name="20% - Ênfase3 86 4" xfId="8562" xr:uid="{FE5BE75E-B667-4CE3-A6EF-22E2A2EAD138}"/>
    <cellStyle name="20% - Ênfase3 87" xfId="3542" xr:uid="{DF1BAEAD-FBAE-4115-A59B-CCF0ECD30324}"/>
    <cellStyle name="20% - Ênfase3 87 2" xfId="5822" xr:uid="{E7F9DDDA-10CD-4EC1-BDD9-CA943D5EFC76}"/>
    <cellStyle name="20% - Ênfase3 87 2 2" xfId="10429" xr:uid="{7172FADD-6ECC-4281-8CB8-3DC03C142B1D}"/>
    <cellStyle name="20% - Ênfase3 87 3" xfId="7059" xr:uid="{928F1E15-EC34-45BC-AB99-E120E81167BE}"/>
    <cellStyle name="20% - Ênfase3 87 3 2" xfId="11666" xr:uid="{7250860D-B756-44FD-8819-0216911EEFB4}"/>
    <cellStyle name="20% - Ênfase3 87 4" xfId="8576" xr:uid="{9053B4EC-9A09-4453-8F4E-BCA92D7037E5}"/>
    <cellStyle name="20% - Ênfase3 88" xfId="3556" xr:uid="{5B19558B-56E2-4230-9D24-997FA5B90CB9}"/>
    <cellStyle name="20% - Ênfase3 88 2" xfId="5836" xr:uid="{0F316364-8D2F-41BC-8267-D82C9D607705}"/>
    <cellStyle name="20% - Ênfase3 88 2 2" xfId="10443" xr:uid="{BFA730E9-FB20-4315-9559-3903CF5A5175}"/>
    <cellStyle name="20% - Ênfase3 88 3" xfId="7073" xr:uid="{57777753-DDC9-4C74-9038-69E9DFB536B4}"/>
    <cellStyle name="20% - Ênfase3 88 3 2" xfId="11680" xr:uid="{1F146884-B4D5-4336-93E7-3284E23749B2}"/>
    <cellStyle name="20% - Ênfase3 88 4" xfId="8590" xr:uid="{258421BA-A7A7-45B9-BCD7-ADFCE060B100}"/>
    <cellStyle name="20% - Ênfase3 89" xfId="3570" xr:uid="{DBCFB2E6-8002-41A6-A0CE-4A1FB9B6A4F5}"/>
    <cellStyle name="20% - Ênfase3 89 2" xfId="5850" xr:uid="{E08D4C45-2331-4DBE-934A-6A677DB384EF}"/>
    <cellStyle name="20% - Ênfase3 89 2 2" xfId="10457" xr:uid="{201617C9-678E-41EF-A0B5-34ED22D43780}"/>
    <cellStyle name="20% - Ênfase3 89 3" xfId="7087" xr:uid="{A8EAE6A1-4965-4054-A121-A7EC6EB66CB6}"/>
    <cellStyle name="20% - Ênfase3 89 3 2" xfId="11694" xr:uid="{7072DFCE-0CB5-4BBF-8F0D-4D74DAE81811}"/>
    <cellStyle name="20% - Ênfase3 89 4" xfId="8604" xr:uid="{0C85ADFD-7CC5-43A6-8CBA-626F03AD37B4}"/>
    <cellStyle name="20% - Ênfase3 9" xfId="486" xr:uid="{C8502FDC-5488-414A-B7F8-8379A66F9B13}"/>
    <cellStyle name="20% - Ênfase3 9 2" xfId="1435" xr:uid="{31F50F8A-C772-447A-89CC-105BE93330B8}"/>
    <cellStyle name="20% - Ênfase3 9 2 2" xfId="4687" xr:uid="{3981812A-74B1-47B6-8D50-9916DBF90B50}"/>
    <cellStyle name="20% - Ênfase3 9 2 3" xfId="13293" xr:uid="{051B3344-B2A6-4590-A2E6-C5E270948836}"/>
    <cellStyle name="20% - Ênfase3 9 3" xfId="4154" xr:uid="{3C75DE0E-E992-4DC4-B160-FDA5C8107701}"/>
    <cellStyle name="20% - Ênfase3 9 3 2" xfId="9163" xr:uid="{2A8C44ED-E896-46F5-AB5E-779A0C7194B6}"/>
    <cellStyle name="20% - Ênfase3 9 4" xfId="2373" xr:uid="{89456D1E-B739-4D97-99D2-2D511F04F0D8}"/>
    <cellStyle name="20% - Ênfase3 90" xfId="3584" xr:uid="{BEF610B3-D34E-4634-A078-78EAE5A146AD}"/>
    <cellStyle name="20% - Ênfase3 90 2" xfId="5864" xr:uid="{24D92D42-417C-4CF6-B733-10F1C4DB3D9D}"/>
    <cellStyle name="20% - Ênfase3 90 2 2" xfId="10471" xr:uid="{D90AB7E2-50FE-4D97-9523-929D6182B5FE}"/>
    <cellStyle name="20% - Ênfase3 90 3" xfId="7101" xr:uid="{8B8F3BFB-A2E3-4CFF-966C-361BD818925C}"/>
    <cellStyle name="20% - Ênfase3 90 3 2" xfId="11708" xr:uid="{CAFBB318-B198-4389-A1D3-EA39C90BAEF2}"/>
    <cellStyle name="20% - Ênfase3 90 4" xfId="8618" xr:uid="{D74E311A-BE2D-4003-9DB2-E080DAD15223}"/>
    <cellStyle name="20% - Ênfase3 91" xfId="3598" xr:uid="{E5EA69E5-F3FB-48C2-971D-F95484319D9B}"/>
    <cellStyle name="20% - Ênfase3 91 2" xfId="5880" xr:uid="{211E14C9-96D9-4342-AEA7-6DFD97749559}"/>
    <cellStyle name="20% - Ênfase3 91 2 2" xfId="10487" xr:uid="{AAFD3033-E4AD-41E3-B5BC-C3461EA4B728}"/>
    <cellStyle name="20% - Ênfase3 91 3" xfId="7117" xr:uid="{D06A0639-6E65-4AE6-968C-950AE8D4BBED}"/>
    <cellStyle name="20% - Ênfase3 91 3 2" xfId="11724" xr:uid="{EF5538BB-1A78-4C2A-BC4A-3D908E83927F}"/>
    <cellStyle name="20% - Ênfase3 91 4" xfId="8632" xr:uid="{39298783-8283-4884-9E27-E2006FA4EDAB}"/>
    <cellStyle name="20% - Ênfase3 92" xfId="3612" xr:uid="{EAFE12F7-E95A-4E1B-9E5B-DF8CEDAB14EB}"/>
    <cellStyle name="20% - Ênfase3 92 2" xfId="8646" xr:uid="{8F9C0BC7-DB68-46F1-A444-F153DBB72128}"/>
    <cellStyle name="20% - Ênfase3 93" xfId="3626" xr:uid="{C7F7F223-DBAE-416A-8403-D3430BDFB2CF}"/>
    <cellStyle name="20% - Ênfase3 93 2" xfId="8660" xr:uid="{43AA30C9-07B2-4236-AE35-28D065F7F47D}"/>
    <cellStyle name="20% - Ênfase3 94" xfId="3640" xr:uid="{421A9D9F-8C0C-49DD-8BA1-74870E5EE03A}"/>
    <cellStyle name="20% - Ênfase3 94 2" xfId="8674" xr:uid="{CE852FF7-9598-4261-A4AA-F3D538066E84}"/>
    <cellStyle name="20% - Ênfase3 95" xfId="3654" xr:uid="{05B5816F-172E-4F24-9485-216353985211}"/>
    <cellStyle name="20% - Ênfase3 95 2" xfId="8688" xr:uid="{1B66C675-CC6C-4A9B-8372-1131E1642E83}"/>
    <cellStyle name="20% - Ênfase3 96" xfId="3668" xr:uid="{4DBC8EE6-62EB-47CB-A112-87190D55DAB6}"/>
    <cellStyle name="20% - Ênfase3 96 2" xfId="8702" xr:uid="{1DF2ADE1-251B-4495-97E0-3E7703B54554}"/>
    <cellStyle name="20% - Ênfase3 97" xfId="3682" xr:uid="{9EED9F19-C725-41E7-BFBA-34BB14FCDC5B}"/>
    <cellStyle name="20% - Ênfase3 97 2" xfId="8716" xr:uid="{B4A69728-57EF-4792-946A-55137F2B3A7C}"/>
    <cellStyle name="20% - Ênfase3 98" xfId="3696" xr:uid="{D4A63EFA-F0F2-4A6E-8363-FDAD9C2929DF}"/>
    <cellStyle name="20% - Ênfase3 98 2" xfId="8730" xr:uid="{DD690ECE-8CEE-475C-97BE-F448C9A2B492}"/>
    <cellStyle name="20% - Ênfase3 99" xfId="3710" xr:uid="{C9EBB8AC-BA93-4CDB-B46B-1E23137DDDB6}"/>
    <cellStyle name="20% - Ênfase3 99 2" xfId="8744" xr:uid="{01D2C76D-17CB-4E19-BD20-184994691B6A}"/>
    <cellStyle name="20% - Ênfase4" xfId="121" builtinId="42" customBuiltin="1"/>
    <cellStyle name="20% - Ênfase4 10" xfId="503" xr:uid="{DCD127F2-52FC-40D7-AD59-CE1AFAC59E15}"/>
    <cellStyle name="20% - Ênfase4 10 2" xfId="1452" xr:uid="{09F8FCF3-7B8A-40A9-88D5-16D7330479EB}"/>
    <cellStyle name="20% - Ênfase4 10 2 2" xfId="4703" xr:uid="{BBD1931E-84AC-4716-AF51-339BCEA07B27}"/>
    <cellStyle name="20% - Ênfase4 10 2 2 2" xfId="14239" xr:uid="{41FBD196-C0C7-4DE9-83B8-0E5C3ED26EE9}"/>
    <cellStyle name="20% - Ênfase4 10 2 3" xfId="9329" xr:uid="{B2B2200C-02EF-4F1A-B0B6-977C7AC2B027}"/>
    <cellStyle name="20% - Ênfase4 10 3" xfId="5955" xr:uid="{E73358D5-DD8B-4C7F-9C04-49EF24898950}"/>
    <cellStyle name="20% - Ênfase4 10 3 2" xfId="10562" xr:uid="{CCB780F9-69D1-45EE-8673-7ADC8F1D34D3}"/>
    <cellStyle name="20% - Ênfase4 10 4" xfId="2389" xr:uid="{E54EB0E5-2368-4060-BA63-5124A13F4321}"/>
    <cellStyle name="20% - Ênfase4 10 4 2" xfId="13477" xr:uid="{1CB1425A-EBF8-497E-B0D1-B77AECBB29D3}"/>
    <cellStyle name="20% - Ênfase4 10 5" xfId="7480" xr:uid="{FBB0AA5C-0DF3-4340-87D4-3D3E9FD755C8}"/>
    <cellStyle name="20% - Ênfase4 100" xfId="3726" xr:uid="{6D5F083C-A92F-4C17-892D-149EF9E52E3E}"/>
    <cellStyle name="20% - Ênfase4 100 2" xfId="8760" xr:uid="{CF4F9975-4352-4587-B0B7-791F2C8F345F}"/>
    <cellStyle name="20% - Ênfase4 101" xfId="3740" xr:uid="{128ED1BF-C9B5-4DAC-AD0E-46730B8F12B7}"/>
    <cellStyle name="20% - Ênfase4 101 2" xfId="8774" xr:uid="{50493318-0F23-432F-86FB-C1C3966B063A}"/>
    <cellStyle name="20% - Ênfase4 102" xfId="3754" xr:uid="{55638F4C-8D7F-480D-A6AE-C69BB151B99E}"/>
    <cellStyle name="20% - Ênfase4 102 2" xfId="8788" xr:uid="{15B74D9A-4A9B-43ED-8C90-27F30F80DF51}"/>
    <cellStyle name="20% - Ênfase4 103" xfId="3768" xr:uid="{21981DD0-0E59-41CD-858E-B1E21BB79204}"/>
    <cellStyle name="20% - Ênfase4 103 2" xfId="8802" xr:uid="{259CABEB-1ED5-4DCC-B7E9-0C6936325D4A}"/>
    <cellStyle name="20% - Ênfase4 104" xfId="3782" xr:uid="{A4EAFF1F-92B2-4A7F-B3E2-1D4FC8BC996B}"/>
    <cellStyle name="20% - Ênfase4 104 2" xfId="8816" xr:uid="{12C91D27-BD11-451C-A437-ACBA1F44CFBE}"/>
    <cellStyle name="20% - Ênfase4 105" xfId="3796" xr:uid="{8412F53F-7DEC-49EA-910A-DD6807A1904C}"/>
    <cellStyle name="20% - Ênfase4 105 2" xfId="8830" xr:uid="{8BEC8FED-D2A4-4CED-8EDC-41E58623C636}"/>
    <cellStyle name="20% - Ênfase4 106" xfId="3810" xr:uid="{8A9A7085-9C13-42EC-A97B-C4AF81E58939}"/>
    <cellStyle name="20% - Ênfase4 106 2" xfId="8844" xr:uid="{69805A46-4B26-4CD9-852A-17DFFDFC8B94}"/>
    <cellStyle name="20% - Ênfase4 107" xfId="3824" xr:uid="{9A3008A7-7121-4170-B4B6-212E956DC683}"/>
    <cellStyle name="20% - Ênfase4 107 2" xfId="8858" xr:uid="{1AB685A8-EAE4-4F71-8B8C-296587FA5C4A}"/>
    <cellStyle name="20% - Ênfase4 108" xfId="3838" xr:uid="{C3558E86-A4E0-4A25-A818-17BA2F7EEA4D}"/>
    <cellStyle name="20% - Ênfase4 108 2" xfId="8872" xr:uid="{AD655F4C-497E-4031-8FF5-C88AEB98080F}"/>
    <cellStyle name="20% - Ênfase4 109" xfId="3852" xr:uid="{51D71E5D-645A-44AA-8E43-EBA2B455BFDC}"/>
    <cellStyle name="20% - Ênfase4 109 2" xfId="8886" xr:uid="{13F187DA-F0BE-4B67-9BEC-0A248BCE3EA4}"/>
    <cellStyle name="20% - Ênfase4 11" xfId="518" xr:uid="{4E645AE9-E033-41A2-9711-E352E4906640}"/>
    <cellStyle name="20% - Ênfase4 11 2" xfId="1467" xr:uid="{0010C068-2987-46B8-A3AF-CA247142A5FA}"/>
    <cellStyle name="20% - Ênfase4 11 2 2" xfId="4717" xr:uid="{08B2A246-4D8E-43F6-B513-CF550E2B48FE}"/>
    <cellStyle name="20% - Ênfase4 11 2 3" xfId="13309" xr:uid="{A6B25D7A-B56B-408C-AD43-1CBC73B6C992}"/>
    <cellStyle name="20% - Ênfase4 11 3" xfId="4333" xr:uid="{DD3289CD-07BF-41BC-A4B8-63B23C24A278}"/>
    <cellStyle name="20% - Ênfase4 11 4" xfId="2403" xr:uid="{007AD91F-DC90-4002-A97D-5C35F1010B4C}"/>
    <cellStyle name="20% - Ênfase4 11 4 2" xfId="13491" xr:uid="{1EC05F81-6A61-476B-AC4E-DA21AA8DAB61}"/>
    <cellStyle name="20% - Ênfase4 11 5" xfId="7494" xr:uid="{DB4EF435-9746-4ECD-840C-F70760276EF4}"/>
    <cellStyle name="20% - Ênfase4 110" xfId="3866" xr:uid="{6AB44C39-E62D-48ED-83F9-5180873371EC}"/>
    <cellStyle name="20% - Ênfase4 110 2" xfId="8900" xr:uid="{263C2BC2-FB1A-4CC4-B0D8-42710F691D8E}"/>
    <cellStyle name="20% - Ênfase4 111" xfId="3880" xr:uid="{426405CB-A364-4D19-8B1D-2EE898B1EE25}"/>
    <cellStyle name="20% - Ênfase4 111 2" xfId="8914" xr:uid="{CB1B839B-9830-45D6-BF1D-67A5132F9CD4}"/>
    <cellStyle name="20% - Ênfase4 112" xfId="3894" xr:uid="{F99EE3FC-277F-45DF-BC60-7C0C00267971}"/>
    <cellStyle name="20% - Ênfase4 112 2" xfId="8928" xr:uid="{78EE12C0-BDD9-4A7A-92A8-03B0C206E44B}"/>
    <cellStyle name="20% - Ênfase4 113" xfId="3908" xr:uid="{E0E811E4-EE06-4A47-96B9-6BC4DB6EA8D3}"/>
    <cellStyle name="20% - Ênfase4 113 2" xfId="8942" xr:uid="{5247CBB2-6D51-4172-B031-09143459CE13}"/>
    <cellStyle name="20% - Ênfase4 114" xfId="3922" xr:uid="{6819E03A-EF85-449E-A41F-EE20668A3211}"/>
    <cellStyle name="20% - Ênfase4 114 2" xfId="8956" xr:uid="{897C6BB7-638E-4444-8080-C4D6332D6241}"/>
    <cellStyle name="20% - Ênfase4 115" xfId="3936" xr:uid="{1118FBC7-7785-435D-95A4-ACA5DD97155A}"/>
    <cellStyle name="20% - Ênfase4 115 2" xfId="8970" xr:uid="{B5A9942C-CA25-42FE-A1AC-E058E45CE429}"/>
    <cellStyle name="20% - Ênfase4 116" xfId="3950" xr:uid="{E06EAA40-6B4E-441B-8BCF-834C24DD6B68}"/>
    <cellStyle name="20% - Ênfase4 116 2" xfId="8984" xr:uid="{95FBFC51-0781-4E90-AD54-900E3DA49105}"/>
    <cellStyle name="20% - Ênfase4 117" xfId="3964" xr:uid="{1E80CC97-D595-432E-8ACA-953492A39299}"/>
    <cellStyle name="20% - Ênfase4 117 2" xfId="8998" xr:uid="{7FAE05CB-8930-462A-9477-E7A7DFEF5589}"/>
    <cellStyle name="20% - Ênfase4 118" xfId="3978" xr:uid="{B74BAA9D-5F93-42A7-BFE7-BDE457BCF120}"/>
    <cellStyle name="20% - Ênfase4 118 2" xfId="9012" xr:uid="{E1A96697-67BD-4B5D-A350-8CB1BD4811E3}"/>
    <cellStyle name="20% - Ênfase4 119" xfId="3992" xr:uid="{48474759-A444-4B44-BB4C-2BF5595195B4}"/>
    <cellStyle name="20% - Ênfase4 119 2" xfId="9026" xr:uid="{1E712F0C-9DA8-45E5-AD33-1611231C981E}"/>
    <cellStyle name="20% - Ênfase4 12" xfId="533" xr:uid="{CF7BFDC9-5816-411C-89B8-A84FBEB23197}"/>
    <cellStyle name="20% - Ênfase4 12 2" xfId="1482" xr:uid="{83A9E2D4-8D77-4CE8-93D4-FDA501E7462D}"/>
    <cellStyle name="20% - Ênfase4 12 2 2" xfId="4718" xr:uid="{FB88A140-B166-4E91-BDD2-02E27927A657}"/>
    <cellStyle name="20% - Ênfase4 12 2 2 2" xfId="14249" xr:uid="{4C9E2B78-C414-4B3D-9299-9363E75E75D7}"/>
    <cellStyle name="20% - Ênfase4 12 2 3" xfId="9340" xr:uid="{FEE610D2-2AE4-4643-93D1-A89DA066CA35}"/>
    <cellStyle name="20% - Ênfase4 12 3" xfId="5966" xr:uid="{24BB58D1-B17C-4464-9137-CB3E7A0D06CE}"/>
    <cellStyle name="20% - Ênfase4 12 3 2" xfId="10573" xr:uid="{7F5BAD8A-F257-4445-A400-3ABE5682E102}"/>
    <cellStyle name="20% - Ênfase4 12 4" xfId="2418" xr:uid="{3A491903-3E18-446C-ABB2-EB76A731FA1B}"/>
    <cellStyle name="20% - Ênfase4 12 4 2" xfId="13506" xr:uid="{8296B066-346B-47AF-BBA0-58E51C0CFE85}"/>
    <cellStyle name="20% - Ênfase4 12 5" xfId="7509" xr:uid="{31C4D9F9-5C67-47D5-B29A-229E326EA85A}"/>
    <cellStyle name="20% - Ênfase4 120" xfId="4007" xr:uid="{715A8C60-D922-4D8E-8A60-675AB4EEE0F5}"/>
    <cellStyle name="20% - Ênfase4 120 2" xfId="9040" xr:uid="{1A874CC2-816F-4A62-A521-7BCBE350FD0F}"/>
    <cellStyle name="20% - Ênfase4 121" xfId="4021" xr:uid="{2053F54D-0D82-4AB3-8406-8A17D56A7A6C}"/>
    <cellStyle name="20% - Ênfase4 121 2" xfId="9054" xr:uid="{28AD1D57-964E-41DD-9F34-B6653DCE084E}"/>
    <cellStyle name="20% - Ênfase4 122" xfId="2200" xr:uid="{71493AA6-637F-4822-B617-4A35AE02312E}"/>
    <cellStyle name="20% - Ênfase4 123" xfId="2183" xr:uid="{62E1BA63-6C31-4CBD-BFEA-65F82B2DB5EA}"/>
    <cellStyle name="20% - Ênfase4 123 2" xfId="13437" xr:uid="{67288BB1-D55B-46E5-AA1A-D41D7890FB30}"/>
    <cellStyle name="20% - Ênfase4 124" xfId="316" xr:uid="{38DA34B1-AEB7-488F-9FB5-1123708D4BB3}"/>
    <cellStyle name="20% - Ênfase4 125" xfId="7444" xr:uid="{A53ED2C9-5C50-425B-B3FA-319B58C030EF}"/>
    <cellStyle name="20% - Ênfase4 13" xfId="548" xr:uid="{84A52664-415D-45F2-8178-409F1B92F58B}"/>
    <cellStyle name="20% - Ênfase4 13 2" xfId="1497" xr:uid="{B8D46483-8404-4CB5-A09A-17F0EDC68E87}"/>
    <cellStyle name="20% - Ênfase4 13 2 2" xfId="4775" xr:uid="{940EC8C5-24B5-49C2-ADE5-B9FF9E1C61CC}"/>
    <cellStyle name="20% - Ênfase4 13 2 2 2" xfId="14283" xr:uid="{7636D2AA-A9D4-468B-B0AA-9C99DF765FF2}"/>
    <cellStyle name="20% - Ênfase4 13 2 3" xfId="9382" xr:uid="{D0B9D865-7AC9-4D42-91E6-9889AF1E0D84}"/>
    <cellStyle name="20% - Ênfase4 13 3" xfId="6012" xr:uid="{32F1D793-2B07-4871-81BE-6FFE6A3DB9F5}"/>
    <cellStyle name="20% - Ênfase4 13 3 2" xfId="10619" xr:uid="{60A95CCC-15EE-4485-BCAB-9F2DC4E70464}"/>
    <cellStyle name="20% - Ênfase4 13 4" xfId="2433" xr:uid="{0808A3E2-33D3-4F7A-8D18-18902F6FFC2D}"/>
    <cellStyle name="20% - Ênfase4 13 4 2" xfId="13521" xr:uid="{07181D55-0347-46EC-BD0F-2A556F466CCE}"/>
    <cellStyle name="20% - Ênfase4 13 5" xfId="7524" xr:uid="{5B8329B3-DAC4-46B6-B686-5D62F5483A73}"/>
    <cellStyle name="20% - Ênfase4 14" xfId="563" xr:uid="{BBAE0F20-F415-48D3-891E-4B3CDDDD868A}"/>
    <cellStyle name="20% - Ênfase4 14 2" xfId="1512" xr:uid="{884E4942-7F4D-4A85-AE8C-0F730E2C8021}"/>
    <cellStyle name="20% - Ênfase4 14 2 2" xfId="4801" xr:uid="{CF123639-6B36-42D7-861D-B7644797FD94}"/>
    <cellStyle name="20% - Ênfase4 14 2 2 2" xfId="14309" xr:uid="{6F92EDF0-4D55-4D28-8346-4F078F1D831F}"/>
    <cellStyle name="20% - Ênfase4 14 2 3" xfId="9408" xr:uid="{4D297FC6-16E8-42AC-959A-E2F7AE991089}"/>
    <cellStyle name="20% - Ênfase4 14 3" xfId="6038" xr:uid="{C76EA4DD-11CE-4FD6-99E7-8BCCE345D35B}"/>
    <cellStyle name="20% - Ênfase4 14 3 2" xfId="10645" xr:uid="{483A1DEA-9554-407E-AF82-5CA279CFE5D3}"/>
    <cellStyle name="20% - Ênfase4 14 4" xfId="2448" xr:uid="{247FA437-5557-47F6-8050-151B5E93CDC1}"/>
    <cellStyle name="20% - Ênfase4 14 4 2" xfId="13536" xr:uid="{53E95429-3028-43D2-808C-E61BA5AC946C}"/>
    <cellStyle name="20% - Ênfase4 14 5" xfId="7539" xr:uid="{EC40431A-E554-4BAA-9075-1D143691F2C2}"/>
    <cellStyle name="20% - Ênfase4 15" xfId="578" xr:uid="{49AE9BA8-E772-4A7C-B71D-13F0DFDA906B}"/>
    <cellStyle name="20% - Ênfase4 15 2" xfId="1527" xr:uid="{C651433E-5EEB-403B-B280-E3BC1BAC0604}"/>
    <cellStyle name="20% - Ênfase4 15 2 2" xfId="4816" xr:uid="{8170AE84-5CB3-4490-8F2F-7387F7F7B015}"/>
    <cellStyle name="20% - Ênfase4 15 2 2 2" xfId="14324" xr:uid="{8A252C5B-79F0-4D44-AD9F-CE602CE897B0}"/>
    <cellStyle name="20% - Ênfase4 15 2 3" xfId="9423" xr:uid="{D955DA5D-B000-4E39-AF39-5938F5D1A969}"/>
    <cellStyle name="20% - Ênfase4 15 3" xfId="6053" xr:uid="{34369B97-0674-497B-81E0-66DAA19A37B0}"/>
    <cellStyle name="20% - Ênfase4 15 3 2" xfId="10660" xr:uid="{40F7C4CF-7E3F-4450-AA65-86D07E24E83A}"/>
    <cellStyle name="20% - Ênfase4 15 4" xfId="2464" xr:uid="{81447DA9-EADF-4651-BC37-2FB90476F9CB}"/>
    <cellStyle name="20% - Ênfase4 15 4 2" xfId="13552" xr:uid="{A3E499CB-2118-462D-AD6E-4676B57DF752}"/>
    <cellStyle name="20% - Ênfase4 15 5" xfId="7555" xr:uid="{1B9935E1-8FCD-4E22-92FE-24007A560301}"/>
    <cellStyle name="20% - Ênfase4 16" xfId="593" xr:uid="{FF3023DF-90E0-4BCB-BC2E-18245B1BCE0F}"/>
    <cellStyle name="20% - Ênfase4 16 2" xfId="1542" xr:uid="{6EA290AF-2ECE-41E1-9F78-17BE6F3B2F16}"/>
    <cellStyle name="20% - Ênfase4 16 2 2" xfId="4831" xr:uid="{5AB2B668-E920-4C25-8EC8-E368DB78082F}"/>
    <cellStyle name="20% - Ênfase4 16 2 2 2" xfId="14339" xr:uid="{C6D3025A-57FE-4ACB-9EAF-D2AFD5620B3E}"/>
    <cellStyle name="20% - Ênfase4 16 2 3" xfId="9438" xr:uid="{05C970C6-D7D4-4A6E-8BEC-7652E91F3C9E}"/>
    <cellStyle name="20% - Ênfase4 16 3" xfId="6068" xr:uid="{911D9BB9-C5BB-4938-9080-838C0515DCD7}"/>
    <cellStyle name="20% - Ênfase4 16 3 2" xfId="10675" xr:uid="{09027897-3F5D-4631-A556-18679800AE4C}"/>
    <cellStyle name="20% - Ênfase4 16 4" xfId="2482" xr:uid="{B6DDBD8F-4973-48B3-B811-744BFD338712}"/>
    <cellStyle name="20% - Ênfase4 16 4 2" xfId="13570" xr:uid="{483A8C64-CB45-4361-804E-9EE1F2A29A2A}"/>
    <cellStyle name="20% - Ênfase4 16 5" xfId="7573" xr:uid="{E88793E7-2FC1-44C5-B900-B7D8DC7E959C}"/>
    <cellStyle name="20% - Ênfase4 17" xfId="608" xr:uid="{2A66AA08-EE04-4F39-B504-85E29658D85B}"/>
    <cellStyle name="20% - Ênfase4 17 2" xfId="1557" xr:uid="{A3EC9573-F6AB-49F6-9823-20687443FD41}"/>
    <cellStyle name="20% - Ênfase4 17 2 2" xfId="4846" xr:uid="{703E012A-650C-4A8A-980A-08C9B4ABC8DD}"/>
    <cellStyle name="20% - Ênfase4 17 2 2 2" xfId="14354" xr:uid="{EA1E76F1-0248-413F-9B37-98793CDF3DC3}"/>
    <cellStyle name="20% - Ênfase4 17 2 3" xfId="9453" xr:uid="{F7655F2B-4B20-4914-B96C-F546396E1A54}"/>
    <cellStyle name="20% - Ênfase4 17 3" xfId="6083" xr:uid="{8C32C6E6-DF27-4D5F-B638-A7689AFF30AD}"/>
    <cellStyle name="20% - Ênfase4 17 3 2" xfId="10690" xr:uid="{38683A13-FD94-4122-9477-78F69DBFCEAF}"/>
    <cellStyle name="20% - Ênfase4 17 4" xfId="2501" xr:uid="{A67E8E6A-A111-4F2A-AE5C-F86938ABF70F}"/>
    <cellStyle name="20% - Ênfase4 17 4 2" xfId="13588" xr:uid="{D9005E9D-F224-47BD-8346-441F925D59F6}"/>
    <cellStyle name="20% - Ênfase4 17 5" xfId="7592" xr:uid="{6B0C8491-5EF6-4417-96AC-0EC588F5387E}"/>
    <cellStyle name="20% - Ênfase4 18" xfId="623" xr:uid="{8EBDF8ED-FC0F-41F4-B1D7-B87EC7F50E9A}"/>
    <cellStyle name="20% - Ênfase4 18 2" xfId="1572" xr:uid="{AE4D6C84-48B1-4CDA-AEF0-7CE1B7C987A5}"/>
    <cellStyle name="20% - Ênfase4 18 2 2" xfId="4861" xr:uid="{CAA558E9-2FE7-4773-8A33-AF3DCC910E07}"/>
    <cellStyle name="20% - Ênfase4 18 2 2 2" xfId="14369" xr:uid="{6FBC60E2-1A93-4D02-B772-995E2580BE44}"/>
    <cellStyle name="20% - Ênfase4 18 2 3" xfId="9468" xr:uid="{19448B68-7828-48FD-B5B3-48132F53E14E}"/>
    <cellStyle name="20% - Ênfase4 18 3" xfId="6098" xr:uid="{6198B413-8719-44FF-BB3A-7C9367A0CEDA}"/>
    <cellStyle name="20% - Ênfase4 18 3 2" xfId="10705" xr:uid="{F117DE0C-D7CC-4310-8BB9-DBCA709B6654}"/>
    <cellStyle name="20% - Ênfase4 18 4" xfId="2516" xr:uid="{BB007199-C94C-4E89-8D67-4D07926F0203}"/>
    <cellStyle name="20% - Ênfase4 18 4 2" xfId="13603" xr:uid="{4C58E2C3-BF13-492E-935C-C2A23DB78668}"/>
    <cellStyle name="20% - Ênfase4 18 5" xfId="7607" xr:uid="{AD4C4BE9-120A-4BA7-8B34-0B3242ED2006}"/>
    <cellStyle name="20% - Ênfase4 19" xfId="638" xr:uid="{1C2B8F2D-C3F3-4FB5-BC11-A93AB9FFB836}"/>
    <cellStyle name="20% - Ênfase4 19 2" xfId="1587" xr:uid="{7C123CA7-BF95-472F-9953-B84C647C1D3C}"/>
    <cellStyle name="20% - Ênfase4 19 2 2" xfId="4875" xr:uid="{DBD81790-7DD0-4A69-A06F-FFB0C2AFD6AD}"/>
    <cellStyle name="20% - Ênfase4 19 2 2 2" xfId="14383" xr:uid="{DBFE8338-0960-4004-B6FA-3EA1FEC3331F}"/>
    <cellStyle name="20% - Ênfase4 19 2 3" xfId="9482" xr:uid="{30FECD98-A119-4572-9649-5DF07BBAB006}"/>
    <cellStyle name="20% - Ênfase4 19 3" xfId="6112" xr:uid="{CB9114E3-734D-41B5-A51D-CD39CBAE651F}"/>
    <cellStyle name="20% - Ênfase4 19 3 2" xfId="10719" xr:uid="{3EC7F889-5E4A-4850-BE6A-BBDF7D2C7AEF}"/>
    <cellStyle name="20% - Ênfase4 19 4" xfId="2531" xr:uid="{2DB99CF1-AABE-40FC-9211-7E9EFE6C970A}"/>
    <cellStyle name="20% - Ênfase4 19 4 2" xfId="13618" xr:uid="{072976C4-B923-441E-B5EC-8CFC8620951C}"/>
    <cellStyle name="20% - Ênfase4 19 5" xfId="7622" xr:uid="{41B1CFA4-4705-4595-97D2-33CC01A3695F}"/>
    <cellStyle name="20% - Ênfase4 2" xfId="4" xr:uid="{00000000-0005-0000-0000-000003000000}"/>
    <cellStyle name="20% - Ênfase4 2 2" xfId="1348" xr:uid="{478CD3D1-7A54-4F4C-B0BC-C0E6B1259A29}"/>
    <cellStyle name="20% - Ênfase4 2 2 2" xfId="4563" xr:uid="{9E117EE5-5C99-4F02-ADDF-9541C4D65C30}"/>
    <cellStyle name="20% - Ênfase4 2 2 2 2" xfId="14187" xr:uid="{2F441F2D-B8EB-42AC-9A98-E0392432C333}"/>
    <cellStyle name="20% - Ênfase4 2 2 3" xfId="9273" xr:uid="{842388EC-6BA7-461B-8DF5-91A0835752A9}"/>
    <cellStyle name="20% - Ênfase4 2 3" xfId="5895" xr:uid="{B5328BAC-5F81-4A46-9E69-30F28DC3AAEF}"/>
    <cellStyle name="20% - Ênfase4 2 3 2" xfId="10502" xr:uid="{B3C060CF-52CE-4095-ACDE-EB7658B66475}"/>
    <cellStyle name="20% - Ênfase4 2 4" xfId="7202" xr:uid="{79B95BE3-AE1A-4003-B856-A2125459F850}"/>
    <cellStyle name="20% - Ênfase4 2 5" xfId="2201" xr:uid="{53865862-8792-4857-8E63-48DDD60F6AD7}"/>
    <cellStyle name="20% - Ênfase4 2 5 2" xfId="13449" xr:uid="{CD2820A3-7CA6-42A0-83A8-04C7D07CD4BE}"/>
    <cellStyle name="20% - Ênfase4 2 6" xfId="399" xr:uid="{36BF2293-E6D3-468D-9B5F-0B94A0BB65CA}"/>
    <cellStyle name="20% - Ênfase4 2 7" xfId="7457" xr:uid="{20EC5CA8-51D0-4389-9356-9B02C311C776}"/>
    <cellStyle name="20% - Ênfase4 20" xfId="653" xr:uid="{9D40F991-FFCF-4E74-A058-1DB5995564A7}"/>
    <cellStyle name="20% - Ênfase4 20 2" xfId="1602" xr:uid="{2D3B2B18-95E6-473B-9EEE-635C6FCB5B3E}"/>
    <cellStyle name="20% - Ênfase4 20 2 2" xfId="4890" xr:uid="{0D03B494-D76A-49A8-88E4-E33EE9FB7EA2}"/>
    <cellStyle name="20% - Ênfase4 20 2 2 2" xfId="14398" xr:uid="{B441BD6B-9208-4088-99FA-4D4082C3A7FF}"/>
    <cellStyle name="20% - Ênfase4 20 2 3" xfId="9497" xr:uid="{43FEFD1C-E865-4454-A9E8-DB5761B690CC}"/>
    <cellStyle name="20% - Ênfase4 20 3" xfId="6127" xr:uid="{C88014E5-4581-41EC-B487-7F463053894C}"/>
    <cellStyle name="20% - Ênfase4 20 3 2" xfId="10734" xr:uid="{E921D1EF-4FD5-407A-9C2A-CC100B030FCF}"/>
    <cellStyle name="20% - Ênfase4 20 4" xfId="2546" xr:uid="{32A3871C-B44C-4315-AF4C-DF5FA7C1CBC5}"/>
    <cellStyle name="20% - Ênfase4 20 4 2" xfId="13633" xr:uid="{35933BD1-0713-42AD-93C7-1B1BA2F20D3C}"/>
    <cellStyle name="20% - Ênfase4 20 5" xfId="7637" xr:uid="{A126FABE-8082-4575-8FCB-3089CEDB2C01}"/>
    <cellStyle name="20% - Ênfase4 21" xfId="668" xr:uid="{EAF42321-1AA1-4728-B27D-3E4F8EF1A146}"/>
    <cellStyle name="20% - Ênfase4 21 2" xfId="1617" xr:uid="{71F2EF7C-52E5-4E80-B7C9-A24DA4265852}"/>
    <cellStyle name="20% - Ênfase4 21 2 2" xfId="4904" xr:uid="{A0E01DFE-4EAE-4B5A-9ED3-B4C83E60C57B}"/>
    <cellStyle name="20% - Ênfase4 21 2 2 2" xfId="14412" xr:uid="{9508781F-37E5-405B-A588-33F489A8BC51}"/>
    <cellStyle name="20% - Ênfase4 21 2 3" xfId="9511" xr:uid="{3CF9F5F3-8C76-4B9D-9CA6-6BF8F5A43A5D}"/>
    <cellStyle name="20% - Ênfase4 21 3" xfId="6141" xr:uid="{40B321D9-F8D6-425E-9569-7FAD1C1CA074}"/>
    <cellStyle name="20% - Ênfase4 21 3 2" xfId="10748" xr:uid="{0ACB9F7F-C5A3-4D54-8D3A-FE7E0557378F}"/>
    <cellStyle name="20% - Ênfase4 21 4" xfId="2561" xr:uid="{70396E93-9BF9-4D77-8F5C-15C2ACB248F3}"/>
    <cellStyle name="20% - Ênfase4 21 4 2" xfId="13648" xr:uid="{6CEBE6A8-61CB-4740-AA5C-318AB3727817}"/>
    <cellStyle name="20% - Ênfase4 21 5" xfId="7652" xr:uid="{F2112640-549D-4CDB-AC90-F4E3DF48B3F7}"/>
    <cellStyle name="20% - Ênfase4 22" xfId="682" xr:uid="{7AA73305-5394-4D3F-98F5-7CCA56EC2C42}"/>
    <cellStyle name="20% - Ênfase4 22 2" xfId="1631" xr:uid="{5D350B42-5A7F-46BE-84AF-125DE18D467C}"/>
    <cellStyle name="20% - Ênfase4 22 2 2" xfId="4918" xr:uid="{7F894302-6681-4990-97E9-8F39ABAFCB50}"/>
    <cellStyle name="20% - Ênfase4 22 2 2 2" xfId="14426" xr:uid="{05B2D35D-6C36-4164-BD79-140FEAAF629F}"/>
    <cellStyle name="20% - Ênfase4 22 2 3" xfId="9525" xr:uid="{3F902768-465A-4851-BFE0-D9ADB782AF87}"/>
    <cellStyle name="20% - Ênfase4 22 3" xfId="6155" xr:uid="{2074DF8D-62A7-4466-8807-84AD1B26E7B7}"/>
    <cellStyle name="20% - Ênfase4 22 3 2" xfId="10762" xr:uid="{C2E7282D-1450-4A8A-B26A-5687B71BC691}"/>
    <cellStyle name="20% - Ênfase4 22 4" xfId="2576" xr:uid="{DC696A56-4B0E-4A02-AE19-E459FCC28FA0}"/>
    <cellStyle name="20% - Ênfase4 22 4 2" xfId="13663" xr:uid="{82B242AA-ECED-418D-BA6F-88EA7AD1F536}"/>
    <cellStyle name="20% - Ênfase4 22 5" xfId="7667" xr:uid="{C71049FD-2AEF-41DE-9395-A005A9807711}"/>
    <cellStyle name="20% - Ênfase4 23" xfId="696" xr:uid="{C9BD5C12-A926-4B18-AAAF-52B469675EFF}"/>
    <cellStyle name="20% - Ênfase4 23 2" xfId="1645" xr:uid="{A1C664E1-360A-4032-9BD8-8E6A18A40A57}"/>
    <cellStyle name="20% - Ênfase4 23 2 2" xfId="4932" xr:uid="{5F50346C-CA3D-4C63-A265-4DBB0F12BEAE}"/>
    <cellStyle name="20% - Ênfase4 23 2 2 2" xfId="14440" xr:uid="{7C69D3F1-DDC3-4847-A946-DA0F77A4FA27}"/>
    <cellStyle name="20% - Ênfase4 23 2 3" xfId="9539" xr:uid="{C13A55F4-E97B-4E4A-8AB1-919728DD1277}"/>
    <cellStyle name="20% - Ênfase4 23 3" xfId="6169" xr:uid="{6714DA4F-CD02-4508-8CB6-A3DDACC1DBC8}"/>
    <cellStyle name="20% - Ênfase4 23 3 2" xfId="10776" xr:uid="{790BEC40-E499-4E0C-8DD4-91C1E3F43DBD}"/>
    <cellStyle name="20% - Ênfase4 23 4" xfId="2590" xr:uid="{35508959-7632-4866-AF17-1EE77AE1C0C4}"/>
    <cellStyle name="20% - Ênfase4 23 4 2" xfId="13677" xr:uid="{5E8BFF29-E1C4-4F6E-B3B6-E37E944808D9}"/>
    <cellStyle name="20% - Ênfase4 23 5" xfId="7681" xr:uid="{D4035A5D-C252-4EE5-A4B3-D6B7E3C10B17}"/>
    <cellStyle name="20% - Ênfase4 24" xfId="710" xr:uid="{F5AA6D1A-D462-4608-A670-A64DCF18ECCD}"/>
    <cellStyle name="20% - Ênfase4 24 2" xfId="1659" xr:uid="{0A524C01-6FC2-4219-A188-519CF1CDF542}"/>
    <cellStyle name="20% - Ênfase4 24 2 2" xfId="4946" xr:uid="{A685BD5D-4861-4558-86AE-7A01091C1D4F}"/>
    <cellStyle name="20% - Ênfase4 24 2 2 2" xfId="14454" xr:uid="{2599E1F2-F879-40F7-B2B0-2ADCD32875B8}"/>
    <cellStyle name="20% - Ênfase4 24 2 3" xfId="9553" xr:uid="{0A819549-685B-4DFA-B205-96DE1428AED8}"/>
    <cellStyle name="20% - Ênfase4 24 3" xfId="6183" xr:uid="{1333FACB-EF1E-4044-82DF-62832BF6DFFD}"/>
    <cellStyle name="20% - Ênfase4 24 3 2" xfId="10790" xr:uid="{1540D34D-AB69-4798-9DDA-2DF2A2CBF54C}"/>
    <cellStyle name="20% - Ênfase4 24 4" xfId="2604" xr:uid="{ACA21C64-6D6D-4BEE-BBCF-CF98B650B7A7}"/>
    <cellStyle name="20% - Ênfase4 24 4 2" xfId="13691" xr:uid="{EE7D4D9D-1E76-40C3-9F5B-47359214943A}"/>
    <cellStyle name="20% - Ênfase4 24 5" xfId="7695" xr:uid="{FC235A81-BD39-4084-BEF8-9FA7D7986F20}"/>
    <cellStyle name="20% - Ênfase4 25" xfId="725" xr:uid="{90A86917-61F1-41B1-A9B3-B461ED17AB56}"/>
    <cellStyle name="20% - Ênfase4 25 2" xfId="1674" xr:uid="{8EF6BD76-1CE0-4150-A03F-8FBC7090C651}"/>
    <cellStyle name="20% - Ênfase4 25 2 2" xfId="4960" xr:uid="{87DAEDCE-686D-454A-91D4-862B42B0ADC3}"/>
    <cellStyle name="20% - Ênfase4 25 2 2 2" xfId="14468" xr:uid="{9D33EE46-2A9C-49FD-A44C-9AA7989BE294}"/>
    <cellStyle name="20% - Ênfase4 25 2 3" xfId="9567" xr:uid="{5A7DF793-B259-4881-9C63-79970DFD7C10}"/>
    <cellStyle name="20% - Ênfase4 25 3" xfId="6197" xr:uid="{672FD329-E2F8-4ED4-85E1-BC82847056D9}"/>
    <cellStyle name="20% - Ênfase4 25 3 2" xfId="10804" xr:uid="{12AB6F18-7E3C-41D9-B57C-96BA49297970}"/>
    <cellStyle name="20% - Ênfase4 25 4" xfId="2618" xr:uid="{10E08B38-682D-4040-B500-F076C5132202}"/>
    <cellStyle name="20% - Ênfase4 25 4 2" xfId="13705" xr:uid="{82F5E225-3F62-411A-8145-7FA4EA538D1E}"/>
    <cellStyle name="20% - Ênfase4 25 5" xfId="7709" xr:uid="{BD1956A5-7EAF-41CB-BF29-909AD0419FF6}"/>
    <cellStyle name="20% - Ênfase4 26" xfId="758" xr:uid="{A33C8A11-5ABC-4650-A4DE-AF449912D41D}"/>
    <cellStyle name="20% - Ênfase4 26 2" xfId="1704" xr:uid="{5FFBD0F1-0BFA-46BB-80E5-BC0956CD1F4C}"/>
    <cellStyle name="20% - Ênfase4 26 2 2" xfId="4974" xr:uid="{097A0044-8610-45F1-96E1-7B2E85455B29}"/>
    <cellStyle name="20% - Ênfase4 26 2 2 2" xfId="14482" xr:uid="{D8EA5E0D-2965-42A8-A186-330A0F85B556}"/>
    <cellStyle name="20% - Ênfase4 26 2 3" xfId="9581" xr:uid="{22382254-1570-4E16-B01E-BDFE48208360}"/>
    <cellStyle name="20% - Ênfase4 26 3" xfId="6211" xr:uid="{78D8349B-D8BE-4DC6-A7E2-679EC0054001}"/>
    <cellStyle name="20% - Ênfase4 26 3 2" xfId="10818" xr:uid="{00229A8C-D2FD-4EAE-8863-4ED53DB0E080}"/>
    <cellStyle name="20% - Ênfase4 26 4" xfId="2632" xr:uid="{577C4773-6C6F-43AC-810F-833D3FC435AE}"/>
    <cellStyle name="20% - Ênfase4 26 4 2" xfId="13719" xr:uid="{8DB4E35C-F22D-4BB0-8848-EF322A95377F}"/>
    <cellStyle name="20% - Ênfase4 26 5" xfId="7723" xr:uid="{24EE1F01-5376-4E8C-B5E3-A3CDF57E9BCF}"/>
    <cellStyle name="20% - Ênfase4 27" xfId="759" xr:uid="{989A8B97-0CC4-4492-8675-B0251EC19CE4}"/>
    <cellStyle name="20% - Ênfase4 27 2" xfId="1705" xr:uid="{6EC11CDA-3F95-4B09-90FB-8CA2A1A817B0}"/>
    <cellStyle name="20% - Ênfase4 27 2 2" xfId="4988" xr:uid="{96F1699D-3F72-4F92-85E3-9275E2EA2713}"/>
    <cellStyle name="20% - Ênfase4 27 2 2 2" xfId="14496" xr:uid="{59BDE219-6FDD-49C0-A510-B370727D4E9A}"/>
    <cellStyle name="20% - Ênfase4 27 2 3" xfId="9595" xr:uid="{8A39BB25-A9B3-4886-9351-8B6F5D320406}"/>
    <cellStyle name="20% - Ênfase4 27 3" xfId="6225" xr:uid="{49DF87AA-6E40-4C36-9F6B-C513F850E7DB}"/>
    <cellStyle name="20% - Ênfase4 27 3 2" xfId="10832" xr:uid="{9A1AA69E-1C4C-4DD6-8723-8F60B9CE0295}"/>
    <cellStyle name="20% - Ênfase4 27 4" xfId="2646" xr:uid="{F4EE3E5E-B7B2-44A4-8358-D88E33C543BB}"/>
    <cellStyle name="20% - Ênfase4 27 4 2" xfId="13733" xr:uid="{CA2A3D4A-753A-404A-975A-15112AE11A5F}"/>
    <cellStyle name="20% - Ênfase4 27 5" xfId="7737" xr:uid="{C2E5BC30-E97F-40EE-B5D9-DE429E5861E5}"/>
    <cellStyle name="20% - Ênfase4 28" xfId="760" xr:uid="{0E6C8580-ECF3-4B17-9093-00864A6F289A}"/>
    <cellStyle name="20% - Ênfase4 28 2" xfId="1706" xr:uid="{95D00D24-77BD-482C-86F4-7618D0BA87F4}"/>
    <cellStyle name="20% - Ênfase4 28 2 2" xfId="5002" xr:uid="{9B74417D-820A-4C66-8BF9-1909C7642F93}"/>
    <cellStyle name="20% - Ênfase4 28 2 2 2" xfId="14510" xr:uid="{68A0CA1B-A988-422C-B462-482BAE6D61B7}"/>
    <cellStyle name="20% - Ênfase4 28 2 3" xfId="9609" xr:uid="{F3D7D162-EE34-45C0-A60F-BCB4195EC2D5}"/>
    <cellStyle name="20% - Ênfase4 28 3" xfId="6239" xr:uid="{2EA24768-2263-4049-ABDE-F1026CF79BB7}"/>
    <cellStyle name="20% - Ênfase4 28 3 2" xfId="10846" xr:uid="{F380FF19-B12B-43B5-93CC-F6F3318F8175}"/>
    <cellStyle name="20% - Ênfase4 28 4" xfId="2660" xr:uid="{C791A846-0426-4D45-86E4-D050B9ED923C}"/>
    <cellStyle name="20% - Ênfase4 28 4 2" xfId="13747" xr:uid="{C351899C-852E-46FA-886D-62A494C171F6}"/>
    <cellStyle name="20% - Ênfase4 28 5" xfId="7751" xr:uid="{11253515-0556-471D-9CE8-551FEA86CA31}"/>
    <cellStyle name="20% - Ênfase4 29" xfId="761" xr:uid="{99032074-F66A-4DA8-8A17-0EE6F6A7857E}"/>
    <cellStyle name="20% - Ênfase4 29 2" xfId="1707" xr:uid="{799E4E14-000D-49F9-B504-0C818C0E3A6B}"/>
    <cellStyle name="20% - Ênfase4 29 2 2" xfId="5016" xr:uid="{0C5C90E4-D6B4-447C-8894-EBC93EEFF13B}"/>
    <cellStyle name="20% - Ênfase4 29 2 2 2" xfId="14524" xr:uid="{62BA3442-99E5-45D5-B1BB-BCF62CBA1FA9}"/>
    <cellStyle name="20% - Ênfase4 29 2 3" xfId="9623" xr:uid="{D554F5BA-CBCA-488A-9645-3D520F8F2C79}"/>
    <cellStyle name="20% - Ênfase4 29 3" xfId="6253" xr:uid="{A1323053-9648-4C64-8EFD-577774377EC2}"/>
    <cellStyle name="20% - Ênfase4 29 3 2" xfId="10860" xr:uid="{2EE0E96F-2469-4851-BB0B-2381665A7780}"/>
    <cellStyle name="20% - Ênfase4 29 4" xfId="2674" xr:uid="{F720C8D7-EE92-4FEF-9E65-A4ABB5EF1672}"/>
    <cellStyle name="20% - Ênfase4 29 4 2" xfId="13761" xr:uid="{ED15BF90-81E2-420D-8BE1-ADCE1FFC6DE0}"/>
    <cellStyle name="20% - Ênfase4 29 5" xfId="7765" xr:uid="{E58D30F0-4134-456B-BF06-28638365F6C1}"/>
    <cellStyle name="20% - Ênfase4 3" xfId="226" xr:uid="{2C717D4D-093F-45BF-8DE7-C5EF4F15E0BC}"/>
    <cellStyle name="20% - Ênfase4 3 2" xfId="1363" xr:uid="{2E1A8B13-3D27-43F9-8076-F30A05355841}"/>
    <cellStyle name="20% - Ênfase4 3 2 2" xfId="4629" xr:uid="{EF53CB5E-EBFE-4FA2-86CF-8EC9F98EC2FB}"/>
    <cellStyle name="20% - Ênfase4 3 2 3" xfId="4276" xr:uid="{A224F7A9-2C7F-4A71-A7F1-3ADE5814D180}"/>
    <cellStyle name="20% - Ênfase4 3 2 4" xfId="13254" xr:uid="{A5BDB136-11A1-42BA-B578-DC46C2B88E4F}"/>
    <cellStyle name="20% - Ênfase4 3 3" xfId="4584" xr:uid="{D98A990C-8A76-45B6-B0B6-E3897D08AE70}"/>
    <cellStyle name="20% - Ênfase4 3 4" xfId="7134" xr:uid="{708FF6D8-C83F-4AAF-847E-C634E78847BC}"/>
    <cellStyle name="20% - Ênfase4 3 4 2" xfId="11739" xr:uid="{26C01B14-4AE4-409B-A90E-11AA5F6DD5FF}"/>
    <cellStyle name="20% - Ênfase4 3 5" xfId="2290" xr:uid="{A5E39706-C101-42F4-A586-601AAF7DA0A9}"/>
    <cellStyle name="20% - Ênfase4 3 6" xfId="414" xr:uid="{15E4C4E5-9FE9-413E-A157-B405520C6A0A}"/>
    <cellStyle name="20% - Ênfase4 30" xfId="762" xr:uid="{05795B64-B9A1-4714-A6BC-77338ED53C3F}"/>
    <cellStyle name="20% - Ênfase4 30 2" xfId="1708" xr:uid="{58B30378-5F10-481B-8A4D-6B137D57548F}"/>
    <cellStyle name="20% - Ênfase4 30 2 2" xfId="5030" xr:uid="{1B308712-0A24-42D4-B252-F8A20AA3C504}"/>
    <cellStyle name="20% - Ênfase4 30 2 2 2" xfId="14538" xr:uid="{42D11BFE-19F0-42C9-9FCE-1058B96E4410}"/>
    <cellStyle name="20% - Ênfase4 30 2 3" xfId="9637" xr:uid="{A3C3BC4E-6FD0-415B-BF03-DCFF699E039A}"/>
    <cellStyle name="20% - Ênfase4 30 3" xfId="6267" xr:uid="{0550B099-ACF8-46C1-9588-D3E11B51FC73}"/>
    <cellStyle name="20% - Ênfase4 30 3 2" xfId="10874" xr:uid="{3E45C237-1E3F-4B5F-BBBB-1525A58A73CE}"/>
    <cellStyle name="20% - Ênfase4 30 4" xfId="2688" xr:uid="{E31F943F-4022-44A0-81DC-3DFC29A355F6}"/>
    <cellStyle name="20% - Ênfase4 30 4 2" xfId="13775" xr:uid="{1D6629B9-9D3A-42D7-AA66-F6CCE0BAE8AF}"/>
    <cellStyle name="20% - Ênfase4 30 5" xfId="7779" xr:uid="{9B0904A8-C463-4ED5-981D-6B08ACF73B5D}"/>
    <cellStyle name="20% - Ênfase4 31" xfId="1047" xr:uid="{5C57E12D-D052-4D02-93D5-D62380FF98FB}"/>
    <cellStyle name="20% - Ênfase4 31 2" xfId="1828" xr:uid="{5C575786-7A09-4337-9FBE-CD016D796E9B}"/>
    <cellStyle name="20% - Ênfase4 31 2 2" xfId="5044" xr:uid="{00523CC8-E955-4932-8136-A8F8F809E5F2}"/>
    <cellStyle name="20% - Ênfase4 31 2 2 2" xfId="14552" xr:uid="{AEF336BB-84FF-4D0F-B938-3D4D343AB4C7}"/>
    <cellStyle name="20% - Ênfase4 31 2 3" xfId="9651" xr:uid="{AAED547C-B23F-411B-8F95-D8E72A88DBA0}"/>
    <cellStyle name="20% - Ênfase4 31 3" xfId="6281" xr:uid="{5004A9CC-5A8C-41F5-9A0F-1F271CAC3ABB}"/>
    <cellStyle name="20% - Ênfase4 31 3 2" xfId="10888" xr:uid="{8F4BEED0-DD4C-454E-A6DD-62CFC0586556}"/>
    <cellStyle name="20% - Ênfase4 31 4" xfId="2702" xr:uid="{CE6071E6-02A5-4514-A9D9-3136D21EC224}"/>
    <cellStyle name="20% - Ênfase4 31 4 2" xfId="13789" xr:uid="{2985F336-C10C-4E2F-8AE2-4161B13BA056}"/>
    <cellStyle name="20% - Ênfase4 31 5" xfId="7793" xr:uid="{795E70BC-65BA-4016-9A51-190AEF8CAB9F}"/>
    <cellStyle name="20% - Ênfase4 32" xfId="1061" xr:uid="{721BA804-CB97-4B1B-8277-D3273724FF30}"/>
    <cellStyle name="20% - Ênfase4 32 2" xfId="1842" xr:uid="{B6507AE7-FE6E-4BCD-B4AA-7E9B4D2D8BF8}"/>
    <cellStyle name="20% - Ênfase4 32 2 2" xfId="5058" xr:uid="{4713F249-8FBA-42FB-B2E3-67A4C9E370A7}"/>
    <cellStyle name="20% - Ênfase4 32 2 2 2" xfId="14566" xr:uid="{BFD189CF-08CB-4F61-B0EA-C14A53EB7E3C}"/>
    <cellStyle name="20% - Ênfase4 32 2 3" xfId="9665" xr:uid="{D4591B90-2DAF-40A1-A5F9-C179DC4A8540}"/>
    <cellStyle name="20% - Ênfase4 32 3" xfId="6295" xr:uid="{405AE93A-26A8-4FC4-8E7D-F81FF8DE9874}"/>
    <cellStyle name="20% - Ênfase4 32 3 2" xfId="10902" xr:uid="{3A7D5BD1-BE8B-457B-830F-C215AC7F1E52}"/>
    <cellStyle name="20% - Ênfase4 32 4" xfId="2716" xr:uid="{776B5881-1590-470E-8582-D8F9A5A21823}"/>
    <cellStyle name="20% - Ênfase4 32 4 2" xfId="13803" xr:uid="{028221CA-89B4-4481-83CD-256BF3F0F634}"/>
    <cellStyle name="20% - Ênfase4 32 5" xfId="7807" xr:uid="{AABBC538-7873-42B9-8ADB-62C3A26D98C7}"/>
    <cellStyle name="20% - Ênfase4 33" xfId="1076" xr:uid="{B3425582-06F2-4D9A-B8D0-27C8EE0B1044}"/>
    <cellStyle name="20% - Ênfase4 33 2" xfId="1857" xr:uid="{BCAD4283-F511-4E94-87CB-53F2EB6506B3}"/>
    <cellStyle name="20% - Ênfase4 33 2 2" xfId="5072" xr:uid="{4F5655E6-79A5-4164-8FB1-CC801884F19E}"/>
    <cellStyle name="20% - Ênfase4 33 2 2 2" xfId="14580" xr:uid="{4D617BD8-A997-4D0B-9207-A9BBB115298C}"/>
    <cellStyle name="20% - Ênfase4 33 2 3" xfId="9679" xr:uid="{E18CA2CC-A63B-4904-B4AB-214F157E7610}"/>
    <cellStyle name="20% - Ênfase4 33 3" xfId="6309" xr:uid="{752AB8C0-5B97-470A-B31C-E60C7451919F}"/>
    <cellStyle name="20% - Ênfase4 33 3 2" xfId="10916" xr:uid="{138DFD1D-062B-47D8-AB97-1F3E00F2BC0F}"/>
    <cellStyle name="20% - Ênfase4 33 4" xfId="2730" xr:uid="{15292BC5-A7A0-47E4-920C-CF0E0B712B6D}"/>
    <cellStyle name="20% - Ênfase4 33 4 2" xfId="13817" xr:uid="{0C1159A5-AAEC-4F09-94F9-B38CE0508D5C}"/>
    <cellStyle name="20% - Ênfase4 33 5" xfId="7821" xr:uid="{BB196817-BCCB-407F-84B3-FB3DEC756A2B}"/>
    <cellStyle name="20% - Ênfase4 34" xfId="1091" xr:uid="{79A8D92D-67BA-4BE6-9349-A6C068A7AADE}"/>
    <cellStyle name="20% - Ênfase4 34 2" xfId="1872" xr:uid="{17FE7788-EF37-446C-AB76-2EA884EA5EB9}"/>
    <cellStyle name="20% - Ênfase4 34 2 2" xfId="5086" xr:uid="{FBBD32AA-D397-476D-804A-15279501CA08}"/>
    <cellStyle name="20% - Ênfase4 34 2 2 2" xfId="14594" xr:uid="{0FF99B61-0411-41DE-A63A-C419109E4FE3}"/>
    <cellStyle name="20% - Ênfase4 34 2 3" xfId="9693" xr:uid="{9D7EF346-02D4-441F-915A-1362DF6FF83B}"/>
    <cellStyle name="20% - Ênfase4 34 3" xfId="6323" xr:uid="{1BFC9C2A-A57B-46CF-BFD9-1967361B5772}"/>
    <cellStyle name="20% - Ênfase4 34 3 2" xfId="10930" xr:uid="{758D252A-BE20-4C93-8359-F59124342CE6}"/>
    <cellStyle name="20% - Ênfase4 34 4" xfId="2744" xr:uid="{8E76EE3E-B880-4D96-ACF0-2F44D53710E6}"/>
    <cellStyle name="20% - Ênfase4 34 4 2" xfId="13831" xr:uid="{70BE971A-86B2-4F5F-8D20-2B35FCCA32FF}"/>
    <cellStyle name="20% - Ênfase4 34 5" xfId="7835" xr:uid="{A8F3D949-86BB-410F-94C6-5726817C51C6}"/>
    <cellStyle name="20% - Ênfase4 35" xfId="1105" xr:uid="{313B1861-493F-4DDA-A609-F1433DF839AE}"/>
    <cellStyle name="20% - Ênfase4 35 2" xfId="1886" xr:uid="{C036586E-356D-4D3B-A862-DAF4139C6723}"/>
    <cellStyle name="20% - Ênfase4 35 2 2" xfId="5100" xr:uid="{C5B41CDB-0B05-4746-AA94-587D24E30DC3}"/>
    <cellStyle name="20% - Ênfase4 35 2 2 2" xfId="14608" xr:uid="{BB5792A3-3FE7-47E8-9091-99BE3123660A}"/>
    <cellStyle name="20% - Ênfase4 35 2 3" xfId="9707" xr:uid="{9F9D6E94-2A59-4BD8-8846-133976ECFB48}"/>
    <cellStyle name="20% - Ênfase4 35 3" xfId="6337" xr:uid="{3D687C70-0B38-474F-B68E-683DC5CA0F33}"/>
    <cellStyle name="20% - Ênfase4 35 3 2" xfId="10944" xr:uid="{054075D9-A012-4C4A-8E5B-9AB8BFEA9A6C}"/>
    <cellStyle name="20% - Ênfase4 35 4" xfId="2758" xr:uid="{01D9402D-34A2-4A7D-A1BF-C48EC7F7D2CF}"/>
    <cellStyle name="20% - Ênfase4 35 4 2" xfId="13845" xr:uid="{C15266CF-21D9-4E30-9239-223BEAF024F3}"/>
    <cellStyle name="20% - Ênfase4 35 5" xfId="7849" xr:uid="{042A6D28-93D8-48E2-A83B-777F0534880B}"/>
    <cellStyle name="20% - Ênfase4 36" xfId="1120" xr:uid="{F1330C62-3626-4B66-943D-BC8ED5A77768}"/>
    <cellStyle name="20% - Ênfase4 36 2" xfId="1901" xr:uid="{95F1A433-67B7-41A3-9930-F1387C99EE7C}"/>
    <cellStyle name="20% - Ênfase4 36 2 2" xfId="5114" xr:uid="{6235761B-37B9-4810-B278-F6E2E7DA271A}"/>
    <cellStyle name="20% - Ênfase4 36 2 2 2" xfId="14621" xr:uid="{EA0F3060-6B8C-4EB5-A260-CD80D58F845F}"/>
    <cellStyle name="20% - Ênfase4 36 2 3" xfId="9721" xr:uid="{FD653EF8-B5C1-40F4-A04E-77F37960392C}"/>
    <cellStyle name="20% - Ênfase4 36 3" xfId="6351" xr:uid="{ADB48784-F65B-44DE-863E-FC1E1F1E3774}"/>
    <cellStyle name="20% - Ênfase4 36 3 2" xfId="10958" xr:uid="{1545614D-0253-436C-B493-BF6C2A597DFE}"/>
    <cellStyle name="20% - Ênfase4 36 4" xfId="2777" xr:uid="{6DB3721B-EF4E-4602-95F3-5A7204DC4601}"/>
    <cellStyle name="20% - Ênfase4 36 4 2" xfId="13859" xr:uid="{A578505C-5280-4F61-AE3C-55346933F8A4}"/>
    <cellStyle name="20% - Ênfase4 36 5" xfId="7863" xr:uid="{0E57099B-DC0C-42C9-8B95-532029DEC01B}"/>
    <cellStyle name="20% - Ênfase4 37" xfId="1135" xr:uid="{3C1C7177-BC6F-46C8-BB97-0DECD84A1004}"/>
    <cellStyle name="20% - Ênfase4 37 2" xfId="1916" xr:uid="{2FA7E536-21D2-40EB-8858-62B57EE4D798}"/>
    <cellStyle name="20% - Ênfase4 37 2 2" xfId="5128" xr:uid="{57B0BEF0-467F-4C66-8E92-5CF02B13DA72}"/>
    <cellStyle name="20% - Ênfase4 37 2 2 2" xfId="14635" xr:uid="{AC5B40D7-C85A-4EE3-8371-80685A100682}"/>
    <cellStyle name="20% - Ênfase4 37 2 3" xfId="9735" xr:uid="{3A7E86BE-B495-4941-9478-2D697F433C0D}"/>
    <cellStyle name="20% - Ênfase4 37 3" xfId="6365" xr:uid="{1280AF8C-C009-4ADC-B7FE-8D1646081305}"/>
    <cellStyle name="20% - Ênfase4 37 3 2" xfId="10972" xr:uid="{D4B9CEEE-1881-4E6C-8E3D-DC79218D42A9}"/>
    <cellStyle name="20% - Ênfase4 37 4" xfId="2791" xr:uid="{AC8E055F-0FF3-497D-B1E0-03951D98B0AC}"/>
    <cellStyle name="20% - Ênfase4 37 4 2" xfId="13873" xr:uid="{55CD5CD4-3FB0-4CF2-A1A2-F6001B59FCB3}"/>
    <cellStyle name="20% - Ênfase4 37 5" xfId="7877" xr:uid="{A230A3E6-EDA1-4B0C-BEB3-14E05215AB71}"/>
    <cellStyle name="20% - Ênfase4 38" xfId="1149" xr:uid="{7A17C9A9-9CED-46DE-BFE8-CB03063164A6}"/>
    <cellStyle name="20% - Ênfase4 38 2" xfId="1930" xr:uid="{DEE3CFBF-7ED6-4D49-A941-10CE28838684}"/>
    <cellStyle name="20% - Ênfase4 38 2 2" xfId="5142" xr:uid="{3F531AB0-5A13-4625-AE2C-2E3CF77B3872}"/>
    <cellStyle name="20% - Ênfase4 38 2 2 2" xfId="14649" xr:uid="{2B258C26-4C27-4E26-8173-2257F1D776A2}"/>
    <cellStyle name="20% - Ênfase4 38 2 3" xfId="9749" xr:uid="{C5E9CB23-564D-4676-93AC-F9B2E67DF335}"/>
    <cellStyle name="20% - Ênfase4 38 3" xfId="6379" xr:uid="{4ADF56DE-D40F-4669-A643-4A937C36B500}"/>
    <cellStyle name="20% - Ênfase4 38 3 2" xfId="10986" xr:uid="{E3432669-708D-4875-9836-4275B76461C3}"/>
    <cellStyle name="20% - Ênfase4 38 4" xfId="2805" xr:uid="{FB2E05F2-AA32-4B34-9DA2-D395185429EA}"/>
    <cellStyle name="20% - Ênfase4 38 4 2" xfId="13887" xr:uid="{A1C3A81E-4EA3-4977-BA04-C9618F36DA04}"/>
    <cellStyle name="20% - Ênfase4 38 5" xfId="7891" xr:uid="{F2552DB8-A460-41F3-A667-5770C0D68F4B}"/>
    <cellStyle name="20% - Ênfase4 39" xfId="1164" xr:uid="{217BDFA3-6EB2-47DF-AF81-498DF485F388}"/>
    <cellStyle name="20% - Ênfase4 39 2" xfId="1945" xr:uid="{18B97A4B-6767-447A-BFF6-0219CCF7A223}"/>
    <cellStyle name="20% - Ênfase4 39 2 2" xfId="5156" xr:uid="{EBE4C7DE-4D23-4A97-9A52-D7880B29DD0F}"/>
    <cellStyle name="20% - Ênfase4 39 2 2 2" xfId="14663" xr:uid="{46870B64-39AE-4C5D-B0B5-B7F126AC22A0}"/>
    <cellStyle name="20% - Ênfase4 39 2 3" xfId="9763" xr:uid="{E34A05FA-1659-444A-A3D4-66E189664F1B}"/>
    <cellStyle name="20% - Ênfase4 39 3" xfId="6393" xr:uid="{644CF475-4C90-4863-9D39-3FB3351B84C8}"/>
    <cellStyle name="20% - Ênfase4 39 3 2" xfId="11000" xr:uid="{EDD7CFA4-77EE-4239-9876-D1D1AFD97EDC}"/>
    <cellStyle name="20% - Ênfase4 39 4" xfId="2819" xr:uid="{5F695089-6F13-498E-8AB0-F125A44C21A1}"/>
    <cellStyle name="20% - Ênfase4 39 4 2" xfId="13901" xr:uid="{97CB2659-F5D8-4295-B350-1AE055844A61}"/>
    <cellStyle name="20% - Ênfase4 39 5" xfId="7905" xr:uid="{4E248BDA-D144-4E47-97D4-FDB5DDB5827C}"/>
    <cellStyle name="20% - Ênfase4 4" xfId="326" xr:uid="{89356B5D-216A-4B31-B118-A952EA22E2A0}"/>
    <cellStyle name="20% - Ênfase4 4 2" xfId="1310" xr:uid="{02F159CE-43E5-40AA-BAAA-6E6C58400D10}"/>
    <cellStyle name="20% - Ênfase4 4 2 2" xfId="4644" xr:uid="{850DBF4F-833D-433D-94DA-B1C20BEE6C17}"/>
    <cellStyle name="20% - Ênfase4 4 2 3" xfId="4291" xr:uid="{88BC256F-FEF1-47FB-B741-BB30C5549BE1}"/>
    <cellStyle name="20% - Ênfase4 4 2 4" xfId="13226" xr:uid="{7943CF86-70DC-4461-810F-BAB354EFF65E}"/>
    <cellStyle name="20% - Ênfase4 4 3" xfId="4599" xr:uid="{FCD46F37-4236-4E89-ADED-BB9971A3B793}"/>
    <cellStyle name="20% - Ênfase4 4 4" xfId="7210" xr:uid="{3E0DE43F-AA55-475E-BEB7-49AEBA68EB07}"/>
    <cellStyle name="20% - Ênfase4 4 4 2" xfId="11775" xr:uid="{8AB2829F-5343-4E15-892C-090AE612B3FB}"/>
    <cellStyle name="20% - Ênfase4 4 5" xfId="2304" xr:uid="{883F3690-5C6A-48A1-B7A3-E4C854FDA7E8}"/>
    <cellStyle name="20% - Ênfase4 40" xfId="1179" xr:uid="{E2DB1D90-1330-454E-B419-D3E3F5F36AA2}"/>
    <cellStyle name="20% - Ênfase4 40 2" xfId="1960" xr:uid="{129EDB4A-36C5-499E-852D-54F5ADAA79DB}"/>
    <cellStyle name="20% - Ênfase4 40 2 2" xfId="5169" xr:uid="{F1AE49DC-3C67-41A5-A716-7E91158E24AC}"/>
    <cellStyle name="20% - Ênfase4 40 2 2 2" xfId="14676" xr:uid="{7A6128A3-2774-46B0-8DA6-8F13BF4FA594}"/>
    <cellStyle name="20% - Ênfase4 40 2 3" xfId="9776" xr:uid="{B6A71EF9-CE5E-4B9C-BE90-AE575FA458D1}"/>
    <cellStyle name="20% - Ênfase4 40 3" xfId="6406" xr:uid="{E30A1545-DAFB-4E20-81C4-6D3854F6E7C6}"/>
    <cellStyle name="20% - Ênfase4 40 3 2" xfId="11013" xr:uid="{0E59E35D-365E-4C68-90B4-441A8C3DE390}"/>
    <cellStyle name="20% - Ênfase4 40 4" xfId="2833" xr:uid="{CC2E463E-96B7-4B62-8E7B-D861FC01BDB5}"/>
    <cellStyle name="20% - Ênfase4 40 4 2" xfId="13915" xr:uid="{19A57698-7C2D-465D-95A2-B65AE5A0A7DB}"/>
    <cellStyle name="20% - Ênfase4 40 5" xfId="7919" xr:uid="{5B5CDB90-173B-47B9-B004-65B9342F4BA9}"/>
    <cellStyle name="20% - Ênfase4 41" xfId="1194" xr:uid="{9097EBF0-0AE0-4EB8-B989-27FE939C668B}"/>
    <cellStyle name="20% - Ênfase4 41 2" xfId="1975" xr:uid="{00667002-5FC6-4C8D-9DF3-3D91918E15C5}"/>
    <cellStyle name="20% - Ênfase4 41 2 2" xfId="5183" xr:uid="{48001DBC-B079-47B3-B18B-6AEE3D47EEDF}"/>
    <cellStyle name="20% - Ênfase4 41 2 2 2" xfId="14690" xr:uid="{42C56BE1-F93D-4902-94C1-5DEC74333CFE}"/>
    <cellStyle name="20% - Ênfase4 41 2 3" xfId="9790" xr:uid="{DE20C4F8-4C08-4E88-9BE1-9CD6EAC0F6ED}"/>
    <cellStyle name="20% - Ênfase4 41 3" xfId="6420" xr:uid="{67F62552-4ACD-43F0-9256-80F132840D84}"/>
    <cellStyle name="20% - Ênfase4 41 3 2" xfId="11027" xr:uid="{84C1E511-99AB-45EF-A6AA-7EAE19CA677D}"/>
    <cellStyle name="20% - Ênfase4 41 4" xfId="2847" xr:uid="{B20F63E3-172D-460F-ABF7-2FA935CD36D5}"/>
    <cellStyle name="20% - Ênfase4 41 4 2" xfId="13929" xr:uid="{52165DB3-1A68-4952-8AD2-45D7D52991D3}"/>
    <cellStyle name="20% - Ênfase4 41 5" xfId="7933" xr:uid="{A3786249-7973-4586-85DF-6E174562EC37}"/>
    <cellStyle name="20% - Ênfase4 42" xfId="1209" xr:uid="{59453116-CCA7-4D18-AC55-1AD656F50682}"/>
    <cellStyle name="20% - Ênfase4 42 2" xfId="1990" xr:uid="{82E156AC-3877-4DEE-9A83-4CCFE2C6C8AF}"/>
    <cellStyle name="20% - Ênfase4 42 2 2" xfId="5196" xr:uid="{734FCECD-8748-4237-A4B4-5480B059C30A}"/>
    <cellStyle name="20% - Ênfase4 42 2 2 2" xfId="14703" xr:uid="{C3C7346B-2000-4163-BB53-B17654FB778C}"/>
    <cellStyle name="20% - Ênfase4 42 2 3" xfId="9803" xr:uid="{A103048D-1D1D-4F0B-9482-BF57B3EE4DA5}"/>
    <cellStyle name="20% - Ênfase4 42 3" xfId="6433" xr:uid="{B55975A2-1FD4-405A-9A29-7E571844C9D1}"/>
    <cellStyle name="20% - Ênfase4 42 3 2" xfId="11040" xr:uid="{EA49F739-B658-452F-AEC7-5AA52800EBB6}"/>
    <cellStyle name="20% - Ênfase4 42 4" xfId="2861" xr:uid="{3D8326B4-72F9-4A76-BC57-93006DE390DE}"/>
    <cellStyle name="20% - Ênfase4 42 4 2" xfId="13943" xr:uid="{865D22BD-177A-49D9-966C-70B86EAAD47C}"/>
    <cellStyle name="20% - Ênfase4 42 5" xfId="7947" xr:uid="{3E902462-41B0-4EF1-BBCA-D6D55225FE04}"/>
    <cellStyle name="20% - Ênfase4 43" xfId="763" xr:uid="{74FA1CB1-2825-4283-892C-00B4C1ECDC1E}"/>
    <cellStyle name="20% - Ênfase4 43 2" xfId="5210" xr:uid="{4D10A11C-E3E7-47CC-9210-5DE5E6761684}"/>
    <cellStyle name="20% - Ênfase4 43 2 2" xfId="9817" xr:uid="{60B58F4C-6C7D-490A-A40D-238733917094}"/>
    <cellStyle name="20% - Ênfase4 43 3" xfId="6447" xr:uid="{CA09368E-D807-484B-AB01-4199FA6F6EDD}"/>
    <cellStyle name="20% - Ênfase4 43 3 2" xfId="11054" xr:uid="{71780D73-8F39-496E-BD89-C835E5109B9B}"/>
    <cellStyle name="20% - Ênfase4 43 4" xfId="2875" xr:uid="{B149AD59-83B2-4761-8D2B-EE8A691AE623}"/>
    <cellStyle name="20% - Ênfase4 43 4 2" xfId="13957" xr:uid="{C89DBA88-0DC8-41C7-967E-434DEEE48B48}"/>
    <cellStyle name="20% - Ênfase4 43 5" xfId="13166" xr:uid="{BAF1B2FF-CC83-41DC-9D26-38EE92368523}"/>
    <cellStyle name="20% - Ênfase4 43 6" xfId="7961" xr:uid="{170628B4-DAF9-4824-9825-F3ADAEFEA628}"/>
    <cellStyle name="20% - Ênfase4 44" xfId="764" xr:uid="{A40D0667-6699-4A54-9044-910BA4144D4E}"/>
    <cellStyle name="20% - Ênfase4 44 2" xfId="1709" xr:uid="{A680D8C9-FCFB-4E9B-877C-D35D050B70CB}"/>
    <cellStyle name="20% - Ênfase4 44 2 2" xfId="5224" xr:uid="{3B80CE21-40FC-4B91-8400-453F29E104DD}"/>
    <cellStyle name="20% - Ênfase4 44 2 2 2" xfId="14719" xr:uid="{8263E089-6788-437F-8987-6895BFBCBAAF}"/>
    <cellStyle name="20% - Ênfase4 44 2 3" xfId="9831" xr:uid="{429074FB-D10F-473E-BE95-9045CF771BA8}"/>
    <cellStyle name="20% - Ênfase4 44 3" xfId="6461" xr:uid="{6106F6A0-0C83-4E75-99AA-610D01860303}"/>
    <cellStyle name="20% - Ênfase4 44 3 2" xfId="11068" xr:uid="{E1D854D4-F853-4A30-A3B6-E8901F2795F9}"/>
    <cellStyle name="20% - Ênfase4 44 4" xfId="2889" xr:uid="{4889856E-1E42-4C45-8632-9DF19B183C29}"/>
    <cellStyle name="20% - Ênfase4 44 4 2" xfId="13971" xr:uid="{551CCAFC-927B-4DEF-AA5F-9590251F622A}"/>
    <cellStyle name="20% - Ênfase4 44 5" xfId="7975" xr:uid="{69F9D52C-59CC-4E78-BC41-C49DB1776E65}"/>
    <cellStyle name="20% - Ênfase4 45" xfId="1224" xr:uid="{CC110380-1889-41E8-A785-9AF791DD8CC9}"/>
    <cellStyle name="20% - Ênfase4 45 2" xfId="2005" xr:uid="{E5D3A7D4-5016-4A0A-B1A3-192F9CD4ACEA}"/>
    <cellStyle name="20% - Ênfase4 45 2 2" xfId="5238" xr:uid="{6C786C4D-307B-4B2C-BEDD-AF432D2755A6}"/>
    <cellStyle name="20% - Ênfase4 45 2 2 2" xfId="14733" xr:uid="{14F91366-C3D1-4562-8CCF-0B08B8A77AF2}"/>
    <cellStyle name="20% - Ênfase4 45 2 3" xfId="9845" xr:uid="{E6774B41-ADE7-4EA1-944A-7BBCBB36CAF9}"/>
    <cellStyle name="20% - Ênfase4 45 3" xfId="6475" xr:uid="{6CDA22F8-9022-4864-A587-12D1A02371B4}"/>
    <cellStyle name="20% - Ênfase4 45 3 2" xfId="11082" xr:uid="{EC407680-FF49-41EF-A7FF-33D560133896}"/>
    <cellStyle name="20% - Ênfase4 45 4" xfId="2904" xr:uid="{3373FDB9-F965-495F-B93A-3552DD005464}"/>
    <cellStyle name="20% - Ênfase4 45 4 2" xfId="13986" xr:uid="{AFAE3F2A-5F38-4500-ADDA-EBDF0D72CE1A}"/>
    <cellStyle name="20% - Ênfase4 45 5" xfId="7990" xr:uid="{54E57C85-D924-4433-AF85-C1B93DBAEDDD}"/>
    <cellStyle name="20% - Ênfase4 46" xfId="1239" xr:uid="{0DF382F7-C202-452F-912D-8B2F2AE60067}"/>
    <cellStyle name="20% - Ênfase4 46 2" xfId="2020" xr:uid="{1333C1B4-786E-4F4F-9C0D-4C9282C98C35}"/>
    <cellStyle name="20% - Ênfase4 46 2 2" xfId="5251" xr:uid="{69738B26-81F8-4A0F-A716-CC5EEBEEA972}"/>
    <cellStyle name="20% - Ênfase4 46 2 2 2" xfId="14745" xr:uid="{3C003CDF-BDA8-4A4C-A591-E07177837CBC}"/>
    <cellStyle name="20% - Ênfase4 46 2 3" xfId="9858" xr:uid="{2FD76FF3-609F-4E3A-B80A-E1331E2D0D0F}"/>
    <cellStyle name="20% - Ênfase4 46 3" xfId="6488" xr:uid="{455E1134-A609-4C8A-8CDF-169EAAF87868}"/>
    <cellStyle name="20% - Ênfase4 46 3 2" xfId="11095" xr:uid="{FA29AEC6-265A-4476-9B9A-2D3503E9A577}"/>
    <cellStyle name="20% - Ênfase4 46 4" xfId="2918" xr:uid="{242AB8C5-8932-43AB-9B95-62623B417941}"/>
    <cellStyle name="20% - Ênfase4 46 4 2" xfId="14000" xr:uid="{C6A5DFF4-C996-4E3A-ACC4-CDC978E99A00}"/>
    <cellStyle name="20% - Ênfase4 46 5" xfId="8004" xr:uid="{00689248-BA44-408B-9681-EC801357922E}"/>
    <cellStyle name="20% - Ênfase4 47" xfId="1253" xr:uid="{BC0F1EFE-ECDA-4FBB-905A-AF113831C904}"/>
    <cellStyle name="20% - Ênfase4 47 2" xfId="2034" xr:uid="{382C8222-E53B-4D0C-A094-47EBE192467C}"/>
    <cellStyle name="20% - Ênfase4 47 2 2" xfId="5264" xr:uid="{9030E0FA-BC54-4AFC-875B-18807996B5B6}"/>
    <cellStyle name="20% - Ênfase4 47 2 2 2" xfId="14757" xr:uid="{73A8C993-9E0A-4266-A30E-906D52B13C69}"/>
    <cellStyle name="20% - Ênfase4 47 2 3" xfId="9871" xr:uid="{C935F963-AD73-4FFB-AA26-42E11AFF2687}"/>
    <cellStyle name="20% - Ênfase4 47 3" xfId="6501" xr:uid="{3D81DBDE-1EF1-4CF0-B2F3-5AF793C4FC6D}"/>
    <cellStyle name="20% - Ênfase4 47 3 2" xfId="11108" xr:uid="{489FEABF-F9AC-4ED7-99F2-2802CC548099}"/>
    <cellStyle name="20% - Ênfase4 47 4" xfId="2932" xr:uid="{AA7CEEFC-8560-4845-BA10-935831C1E8DE}"/>
    <cellStyle name="20% - Ênfase4 47 4 2" xfId="14014" xr:uid="{41D8F1B6-5E24-471D-8191-2EF479A4A6F7}"/>
    <cellStyle name="20% - Ênfase4 47 5" xfId="8018" xr:uid="{17F341AC-3583-4244-B985-EE33164F330C}"/>
    <cellStyle name="20% - Ênfase4 48" xfId="1268" xr:uid="{2F941FFA-E376-494A-A9AD-E5FB7A00718B}"/>
    <cellStyle name="20% - Ênfase4 48 2" xfId="2048" xr:uid="{6451538A-F021-4CE1-B136-EEA9AFA54678}"/>
    <cellStyle name="20% - Ênfase4 48 2 2" xfId="5278" xr:uid="{E2AF83ED-5493-49DC-A0C3-A65B90F70A50}"/>
    <cellStyle name="20% - Ênfase4 48 2 2 2" xfId="14770" xr:uid="{3F8EA7D4-7AFA-4536-BC8C-A47ABD9BCCC6}"/>
    <cellStyle name="20% - Ênfase4 48 2 3" xfId="9885" xr:uid="{D4CC0BF1-41B8-4C98-ABF6-4A647292CC04}"/>
    <cellStyle name="20% - Ênfase4 48 3" xfId="6515" xr:uid="{CE51C95E-6870-4BFE-8D8F-03122130E0E4}"/>
    <cellStyle name="20% - Ênfase4 48 3 2" xfId="11122" xr:uid="{455EA7C1-4A71-48A1-9B10-63FF0A556CA0}"/>
    <cellStyle name="20% - Ênfase4 48 4" xfId="2946" xr:uid="{F10CE71B-B350-4C0D-87D1-66183A5F075B}"/>
    <cellStyle name="20% - Ênfase4 48 4 2" xfId="14028" xr:uid="{FCF94EA6-B756-40E6-ADF0-B6BCB06C6CAB}"/>
    <cellStyle name="20% - Ênfase4 48 5" xfId="8032" xr:uid="{136333BC-8332-4D77-9DC9-CD05FCE6C91B}"/>
    <cellStyle name="20% - Ênfase4 49" xfId="1282" xr:uid="{8F0A0FCF-8544-46E4-A4CB-22EF119F54D9}"/>
    <cellStyle name="20% - Ênfase4 49 2" xfId="5292" xr:uid="{F873CC78-7F32-4EFB-9AB9-C692EB363081}"/>
    <cellStyle name="20% - Ênfase4 49 2 2" xfId="9899" xr:uid="{855F2B2B-B65E-46FC-8141-6047E78BC4E2}"/>
    <cellStyle name="20% - Ênfase4 49 3" xfId="6529" xr:uid="{BAED4DC0-975A-4258-85FB-F1BBB48FB6E7}"/>
    <cellStyle name="20% - Ênfase4 49 3 2" xfId="11136" xr:uid="{A54BB568-FE95-4858-A312-69512633C1BF}"/>
    <cellStyle name="20% - Ênfase4 49 4" xfId="2979" xr:uid="{03DD5F50-2FC5-4D0C-ABA7-C9CF39ACFC0B}"/>
    <cellStyle name="20% - Ênfase4 49 4 2" xfId="14042" xr:uid="{96F52612-92CD-47A5-B927-5A76C3BB1A57}"/>
    <cellStyle name="20% - Ênfase4 49 5" xfId="13208" xr:uid="{56794722-B095-4014-8AE5-7C24E7D8E2C0}"/>
    <cellStyle name="20% - Ênfase4 49 6" xfId="8046" xr:uid="{30C6A5CE-B70A-4633-A17B-6B2D65B1C3F7}"/>
    <cellStyle name="20% - Ênfase4 5" xfId="429" xr:uid="{56E94D57-AE9D-4B35-9CA7-5937A90E2E88}"/>
    <cellStyle name="20% - Ênfase4 5 2" xfId="1378" xr:uid="{D84FD875-52BE-40CF-B03B-E79F3EE84E92}"/>
    <cellStyle name="20% - Ênfase4 5 2 2" xfId="4225" xr:uid="{3A8ECC7A-B02B-47C7-850E-CAB75469A2BB}"/>
    <cellStyle name="20% - Ênfase4 5 2 3" xfId="13267" xr:uid="{6ED9D8E3-2A26-4749-8FF1-BCD551C7AC46}"/>
    <cellStyle name="20% - Ênfase4 5 3" xfId="7158" xr:uid="{0ABE2809-F261-43FF-999C-8D87941B9CA1}"/>
    <cellStyle name="20% - Ênfase4 5 3 2" xfId="11751" xr:uid="{7A4F15FE-BC71-4E0D-B630-41EE62F3DAC8}"/>
    <cellStyle name="20% - Ênfase4 5 4" xfId="2318" xr:uid="{10DE772A-BE8B-4601-BC84-539BC5054314}"/>
    <cellStyle name="20% - Ênfase4 50" xfId="1307" xr:uid="{AACBF307-5933-4642-B33C-CF1B0B120C91}"/>
    <cellStyle name="20% - Ênfase4 50 2" xfId="5306" xr:uid="{5598EA74-9082-4DDB-99D2-BFD6657EAEA3}"/>
    <cellStyle name="20% - Ênfase4 50 2 2" xfId="9913" xr:uid="{0A5F92C7-8BD7-4852-967F-562E3C9D86E5}"/>
    <cellStyle name="20% - Ênfase4 50 3" xfId="6543" xr:uid="{04B66E4A-8432-4ED4-B3AD-8EADA58D0A45}"/>
    <cellStyle name="20% - Ênfase4 50 3 2" xfId="11150" xr:uid="{9A7C6630-F145-4485-9188-47515DC7E739}"/>
    <cellStyle name="20% - Ênfase4 50 4" xfId="3021" xr:uid="{3AD725B9-7169-4FFD-9E15-CF74F651C803}"/>
    <cellStyle name="20% - Ênfase4 50 4 2" xfId="14056" xr:uid="{974A6343-1BEC-4024-BF33-8E49C2320D0C}"/>
    <cellStyle name="20% - Ênfase4 50 5" xfId="8060" xr:uid="{8E0AF9D6-C58A-4DA5-80C1-FDDA5FF0BC6A}"/>
    <cellStyle name="20% - Ênfase4 51" xfId="3040" xr:uid="{E96440BB-18A1-4967-8BD4-38931F8F9077}"/>
    <cellStyle name="20% - Ênfase4 51 2" xfId="5320" xr:uid="{46556DD9-C905-458B-9D18-E43B55C754E8}"/>
    <cellStyle name="20% - Ênfase4 51 2 2" xfId="9927" xr:uid="{27B9E0B2-0926-44EE-B7C1-91CDE90DB8D0}"/>
    <cellStyle name="20% - Ênfase4 51 3" xfId="6557" xr:uid="{FFB7494E-04C6-4B95-9206-80110B22A7CF}"/>
    <cellStyle name="20% - Ênfase4 51 3 2" xfId="11164" xr:uid="{0414D785-628A-4E9F-917C-6A48A63EB11A}"/>
    <cellStyle name="20% - Ênfase4 51 4" xfId="8074" xr:uid="{DDEEEAB2-5272-490B-B8BA-C73C2EDF4276}"/>
    <cellStyle name="20% - Ênfase4 52" xfId="3054" xr:uid="{D03D7123-900E-4656-8C05-E08512CB2842}"/>
    <cellStyle name="20% - Ênfase4 52 2" xfId="5334" xr:uid="{E6E14E18-D969-4FE2-BC0F-BD506420F4EB}"/>
    <cellStyle name="20% - Ênfase4 52 2 2" xfId="9941" xr:uid="{E34C3278-9A38-4A6F-8252-A403C8163059}"/>
    <cellStyle name="20% - Ênfase4 52 3" xfId="6571" xr:uid="{43F0F509-6B91-4577-907E-A56C5AC7F568}"/>
    <cellStyle name="20% - Ênfase4 52 3 2" xfId="11178" xr:uid="{3BF61A83-3FEC-4A06-B9EF-C2ED05DE9BEF}"/>
    <cellStyle name="20% - Ênfase4 52 4" xfId="8088" xr:uid="{F950AB22-1164-4F6B-A681-67008365B315}"/>
    <cellStyle name="20% - Ênfase4 53" xfId="3068" xr:uid="{F404060E-4899-4664-848B-E443C832BF73}"/>
    <cellStyle name="20% - Ênfase4 53 2" xfId="5348" xr:uid="{1F8B8835-4161-4C99-902D-943C8C4F40B0}"/>
    <cellStyle name="20% - Ênfase4 53 2 2" xfId="9955" xr:uid="{EE438065-7239-4641-A974-2DA8B6C5B2F3}"/>
    <cellStyle name="20% - Ênfase4 53 3" xfId="6585" xr:uid="{5A2D50DA-3B65-490B-9CBB-59836293B44F}"/>
    <cellStyle name="20% - Ênfase4 53 3 2" xfId="11192" xr:uid="{88969466-C9AE-4026-8BE6-24A3E9B2ADCB}"/>
    <cellStyle name="20% - Ênfase4 53 4" xfId="8102" xr:uid="{E0765913-13D2-4847-95A7-3C77B4EC890A}"/>
    <cellStyle name="20% - Ênfase4 54" xfId="3082" xr:uid="{53DAAA47-532E-45BC-9F0E-8B098064FEE6}"/>
    <cellStyle name="20% - Ênfase4 54 2" xfId="5362" xr:uid="{DA5A25FD-2582-457E-A69B-6576EAB3E5B9}"/>
    <cellStyle name="20% - Ênfase4 54 2 2" xfId="9969" xr:uid="{AF93BAE4-49D8-445D-8101-4D313CCB3DD9}"/>
    <cellStyle name="20% - Ênfase4 54 3" xfId="6599" xr:uid="{6801361F-019A-413C-B156-D37C32E60E97}"/>
    <cellStyle name="20% - Ênfase4 54 3 2" xfId="11206" xr:uid="{B28008E8-D886-457B-B303-25D361C2F1D4}"/>
    <cellStyle name="20% - Ênfase4 54 4" xfId="8116" xr:uid="{63495EBB-4545-4CBE-8B60-4F5AE670FEFA}"/>
    <cellStyle name="20% - Ênfase4 55" xfId="3096" xr:uid="{C8BC59D3-E03B-40EC-9961-16E17FE90516}"/>
    <cellStyle name="20% - Ênfase4 55 2" xfId="5376" xr:uid="{92F5CF8E-AD80-491E-AD31-AA48B36B489A}"/>
    <cellStyle name="20% - Ênfase4 55 2 2" xfId="9983" xr:uid="{59CB3799-7AD2-4938-A538-42849BCA5A76}"/>
    <cellStyle name="20% - Ênfase4 55 3" xfId="6613" xr:uid="{F93B7882-E1BB-4ED0-9D50-336B160468A7}"/>
    <cellStyle name="20% - Ênfase4 55 3 2" xfId="11220" xr:uid="{26BDF755-0924-4AE8-9712-8A22B34434B7}"/>
    <cellStyle name="20% - Ênfase4 55 4" xfId="8130" xr:uid="{8AFDA528-AA1B-44E9-AB3E-05088118D07C}"/>
    <cellStyle name="20% - Ênfase4 56" xfId="3110" xr:uid="{3E929B4E-0F79-47C4-AEC5-3F0EBE7DC3D0}"/>
    <cellStyle name="20% - Ênfase4 56 2" xfId="5390" xr:uid="{7E66E81D-779A-4882-8FA6-726142603092}"/>
    <cellStyle name="20% - Ênfase4 56 2 2" xfId="9997" xr:uid="{7989A898-9691-4874-919B-D85ADF89A4DF}"/>
    <cellStyle name="20% - Ênfase4 56 3" xfId="6627" xr:uid="{3D6D578C-69F2-4796-B671-41B5A4495486}"/>
    <cellStyle name="20% - Ênfase4 56 3 2" xfId="11234" xr:uid="{55347229-C46A-491C-8DB7-12E3B52215F5}"/>
    <cellStyle name="20% - Ênfase4 56 4" xfId="8144" xr:uid="{35EC4F64-85A1-41A5-9ED2-FF4E713FFE15}"/>
    <cellStyle name="20% - Ênfase4 57" xfId="3124" xr:uid="{6C52F81F-E8AF-4E02-9DF8-41D68A88F541}"/>
    <cellStyle name="20% - Ênfase4 57 2" xfId="5404" xr:uid="{FA12F75E-4584-43B6-B366-0B8DA53AC7EB}"/>
    <cellStyle name="20% - Ênfase4 57 2 2" xfId="10011" xr:uid="{9B42692A-C0C3-45CD-A51A-36CD306CB52A}"/>
    <cellStyle name="20% - Ênfase4 57 3" xfId="6641" xr:uid="{90B17BA2-BF65-488F-8AE8-2DEA9D7EE6D6}"/>
    <cellStyle name="20% - Ênfase4 57 3 2" xfId="11248" xr:uid="{27BD8B34-872F-43F5-A1F2-201C659EF74C}"/>
    <cellStyle name="20% - Ênfase4 57 4" xfId="8158" xr:uid="{C6CDDC78-3064-4BC7-BDF0-AFD301A0CC63}"/>
    <cellStyle name="20% - Ênfase4 58" xfId="3138" xr:uid="{99060250-6FA4-4DF1-892C-624871FB679D}"/>
    <cellStyle name="20% - Ênfase4 58 2" xfId="5418" xr:uid="{A787455B-7FB5-4AD3-A25A-661BED24FD64}"/>
    <cellStyle name="20% - Ênfase4 58 2 2" xfId="10025" xr:uid="{EE3DA06B-3059-4983-B1AB-583BE181B4CE}"/>
    <cellStyle name="20% - Ênfase4 58 3" xfId="6655" xr:uid="{6953134F-8EA2-4792-A077-60A5FB9B4BFF}"/>
    <cellStyle name="20% - Ênfase4 58 3 2" xfId="11262" xr:uid="{9B948A65-5D0D-4FB0-8011-D40D33FB4BC3}"/>
    <cellStyle name="20% - Ênfase4 58 4" xfId="8172" xr:uid="{A6113EA7-B96B-4046-AE0C-75BCCE320380}"/>
    <cellStyle name="20% - Ênfase4 59" xfId="3152" xr:uid="{3C382B99-A6F3-4CF7-9130-9932E3493EEF}"/>
    <cellStyle name="20% - Ênfase4 59 2" xfId="5432" xr:uid="{5C93CEC5-4C3A-4CA7-844E-17D89C4323FA}"/>
    <cellStyle name="20% - Ênfase4 59 2 2" xfId="10039" xr:uid="{763EEE00-FE30-4925-96E6-F7DE5EC0A10E}"/>
    <cellStyle name="20% - Ênfase4 59 3" xfId="6669" xr:uid="{309B964D-76F4-4372-A8D6-C4873F8B287C}"/>
    <cellStyle name="20% - Ênfase4 59 3 2" xfId="11276" xr:uid="{A79C1376-2BE8-42C0-A91C-0BE2DB06ADCF}"/>
    <cellStyle name="20% - Ênfase4 59 4" xfId="8186" xr:uid="{11122D18-C0B9-4520-B894-87F8752E33DE}"/>
    <cellStyle name="20% - Ênfase4 6" xfId="443" xr:uid="{9852EB21-CBBE-4CB9-B2B6-8CD1FF726130}"/>
    <cellStyle name="20% - Ênfase4 6 2" xfId="1392" xr:uid="{E80D2A4D-98D9-4B35-883D-2BAAE42263A8}"/>
    <cellStyle name="20% - Ênfase4 6 2 2" xfId="4614" xr:uid="{FE5E91E3-C964-475B-B62C-4F9C5CDF5228}"/>
    <cellStyle name="20% - Ênfase4 6 2 3" xfId="13279" xr:uid="{14E5C4E2-D2DC-43F9-908E-CC0C14A974E2}"/>
    <cellStyle name="20% - Ênfase4 6 3" xfId="7186" xr:uid="{0A0B2DE0-D6A7-425D-8989-939272770B9B}"/>
    <cellStyle name="20% - Ênfase4 6 3 2" xfId="11763" xr:uid="{27C6389D-6263-4730-9259-B959A28DC51A}"/>
    <cellStyle name="20% - Ênfase4 6 4" xfId="2332" xr:uid="{2354A1C5-1B3F-420B-B3C0-C8BA07E88535}"/>
    <cellStyle name="20% - Ênfase4 60" xfId="3166" xr:uid="{2583F36D-AC2A-40A2-8EE0-DEE1849F98D7}"/>
    <cellStyle name="20% - Ênfase4 60 2" xfId="5446" xr:uid="{E9B0A4A0-5A99-4E0C-8150-32A94C56B30E}"/>
    <cellStyle name="20% - Ênfase4 60 2 2" xfId="10053" xr:uid="{94F0472F-3C47-4B5B-9B5B-ACB1B0EE459B}"/>
    <cellStyle name="20% - Ênfase4 60 3" xfId="6683" xr:uid="{71AEC721-A8B4-4354-8410-4CFA1F6EC621}"/>
    <cellStyle name="20% - Ênfase4 60 3 2" xfId="11290" xr:uid="{5C114955-C643-494F-898F-1CAD3CA2242E}"/>
    <cellStyle name="20% - Ênfase4 60 4" xfId="8200" xr:uid="{8332652F-CECC-4AF5-B642-824971BD0E1C}"/>
    <cellStyle name="20% - Ênfase4 61" xfId="3180" xr:uid="{32464BB6-250B-4329-A9C5-0D871FD81DBC}"/>
    <cellStyle name="20% - Ênfase4 61 2" xfId="5460" xr:uid="{D4E1A400-6E13-49A5-AC23-1D38BD37A37E}"/>
    <cellStyle name="20% - Ênfase4 61 2 2" xfId="10067" xr:uid="{AB1D3E17-BA56-4157-B5F7-56ABE63F4DF8}"/>
    <cellStyle name="20% - Ênfase4 61 3" xfId="6697" xr:uid="{F949C4D4-368B-4DA8-8C77-E806DD9B027B}"/>
    <cellStyle name="20% - Ênfase4 61 3 2" xfId="11304" xr:uid="{C620830B-4D05-4E45-A6AB-7870D9FAA03F}"/>
    <cellStyle name="20% - Ênfase4 61 4" xfId="8214" xr:uid="{E143CD18-900C-43ED-91CD-695CD6520433}"/>
    <cellStyle name="20% - Ênfase4 62" xfId="3194" xr:uid="{133CCCA5-4733-4CF1-90A5-132EB93C4AEF}"/>
    <cellStyle name="20% - Ênfase4 62 2" xfId="5474" xr:uid="{7E14C7E2-FC9B-438A-BDD1-649BA805341D}"/>
    <cellStyle name="20% - Ênfase4 62 2 2" xfId="10081" xr:uid="{03712BB3-4851-471A-8DA1-2CEFA0351BA9}"/>
    <cellStyle name="20% - Ênfase4 62 3" xfId="6711" xr:uid="{E9DB0F37-5E38-4B0C-AFEB-88EE58B1E764}"/>
    <cellStyle name="20% - Ênfase4 62 3 2" xfId="11318" xr:uid="{6A90BE83-5BDB-44A2-93F3-D826CE677C3C}"/>
    <cellStyle name="20% - Ênfase4 62 4" xfId="8228" xr:uid="{B9CFB547-98DE-4017-9191-4C68D255F9BC}"/>
    <cellStyle name="20% - Ênfase4 63" xfId="3208" xr:uid="{C9990F76-C85D-40FF-8DBA-AF27C46BA18C}"/>
    <cellStyle name="20% - Ênfase4 63 2" xfId="5488" xr:uid="{57A17D39-AF9C-4AAC-9074-BC211780B80A}"/>
    <cellStyle name="20% - Ênfase4 63 2 2" xfId="10095" xr:uid="{319D7E32-D2FD-42AB-9BC0-10AB0FEC00C5}"/>
    <cellStyle name="20% - Ênfase4 63 3" xfId="6725" xr:uid="{BA64E8C1-E1A6-41B4-9B7B-AF6A33C50C45}"/>
    <cellStyle name="20% - Ênfase4 63 3 2" xfId="11332" xr:uid="{B0C002AA-7CB2-43CC-BAF6-1439D4819028}"/>
    <cellStyle name="20% - Ênfase4 63 4" xfId="8242" xr:uid="{A61C4C33-7181-429A-A298-BA18AE63B8E4}"/>
    <cellStyle name="20% - Ênfase4 64" xfId="3222" xr:uid="{3238663F-00AC-4157-B269-12CDAF81BF62}"/>
    <cellStyle name="20% - Ênfase4 64 2" xfId="5502" xr:uid="{D1286B00-5DD8-462F-8D28-B6EA545AC60D}"/>
    <cellStyle name="20% - Ênfase4 64 2 2" xfId="10109" xr:uid="{D885CB4C-E8A4-43BF-A72F-D9A9FF2929A2}"/>
    <cellStyle name="20% - Ênfase4 64 3" xfId="6739" xr:uid="{3C59C675-F554-43E8-A060-6E3F988FFC99}"/>
    <cellStyle name="20% - Ênfase4 64 3 2" xfId="11346" xr:uid="{862BEB27-63C4-4DAD-8EA6-2FB0BA6E7C30}"/>
    <cellStyle name="20% - Ênfase4 64 4" xfId="8256" xr:uid="{1B107619-062C-4F67-A882-BDFBBEB77C33}"/>
    <cellStyle name="20% - Ênfase4 65" xfId="3236" xr:uid="{7C712174-8B5B-47F2-B42A-496C4FFD164D}"/>
    <cellStyle name="20% - Ênfase4 65 2" xfId="5516" xr:uid="{DEDF5D7A-337B-464C-BF27-985569898567}"/>
    <cellStyle name="20% - Ênfase4 65 2 2" xfId="10123" xr:uid="{B2622202-BCB1-4D34-AABA-1B240D82F6BD}"/>
    <cellStyle name="20% - Ênfase4 65 3" xfId="6753" xr:uid="{8A75EF1A-4F87-4F88-BC2D-453C9692911A}"/>
    <cellStyle name="20% - Ênfase4 65 3 2" xfId="11360" xr:uid="{B7CF93F4-D23C-4EF5-B113-ACCE94B0B49C}"/>
    <cellStyle name="20% - Ênfase4 65 4" xfId="8270" xr:uid="{0358EA51-411E-40A7-AE26-806EB7ED2E4D}"/>
    <cellStyle name="20% - Ênfase4 66" xfId="3250" xr:uid="{9203F643-DF21-4AF6-91E6-93B683F5BB40}"/>
    <cellStyle name="20% - Ênfase4 66 2" xfId="5530" xr:uid="{7C22174E-087D-4214-91CE-EC9CA97DAFF0}"/>
    <cellStyle name="20% - Ênfase4 66 2 2" xfId="10137" xr:uid="{D3319181-F74E-497C-8C37-305E5D867957}"/>
    <cellStyle name="20% - Ênfase4 66 3" xfId="6767" xr:uid="{55FBED4F-D34F-48FB-9C2D-7853E401FB79}"/>
    <cellStyle name="20% - Ênfase4 66 3 2" xfId="11374" xr:uid="{6D1AC68B-FE5F-40DB-B397-95D79ECB20C3}"/>
    <cellStyle name="20% - Ênfase4 66 4" xfId="8284" xr:uid="{98BF21BF-7AD6-4E01-80C7-DE2375D41EF4}"/>
    <cellStyle name="20% - Ênfase4 67" xfId="3264" xr:uid="{9DE3518B-C13E-44CF-8170-9C3FD63B33D9}"/>
    <cellStyle name="20% - Ênfase4 67 2" xfId="5544" xr:uid="{D8BCFBC6-696F-4DBE-A292-E2BF4AB1217F}"/>
    <cellStyle name="20% - Ênfase4 67 2 2" xfId="10151" xr:uid="{8669D2FD-5A25-483C-A394-CA86E56780BF}"/>
    <cellStyle name="20% - Ênfase4 67 3" xfId="6781" xr:uid="{9F8479B9-79FF-45C2-ADDB-E990763B02B0}"/>
    <cellStyle name="20% - Ênfase4 67 3 2" xfId="11388" xr:uid="{55C77725-A6AF-4712-8FCB-EA3D330764B3}"/>
    <cellStyle name="20% - Ênfase4 67 4" xfId="8298" xr:uid="{30BAA0A2-3590-4317-B6D5-06D778D05C10}"/>
    <cellStyle name="20% - Ênfase4 68" xfId="3278" xr:uid="{AF0251BC-6BD2-47A0-A59C-0261050BDCB1}"/>
    <cellStyle name="20% - Ênfase4 68 2" xfId="5558" xr:uid="{A5EFE7AB-52E2-4ACA-A367-EC3E2B5D3726}"/>
    <cellStyle name="20% - Ênfase4 68 2 2" xfId="10165" xr:uid="{2B89B269-5AF4-4E27-9A1B-C954BA46D8B6}"/>
    <cellStyle name="20% - Ênfase4 68 3" xfId="6795" xr:uid="{A3BD418D-308E-49AB-A280-8EEE65D01C5D}"/>
    <cellStyle name="20% - Ênfase4 68 3 2" xfId="11402" xr:uid="{166CEA07-9484-444A-BB60-6DDA6A607B1A}"/>
    <cellStyle name="20% - Ênfase4 68 4" xfId="8312" xr:uid="{A09CC620-9D94-4D7E-82FD-F074300FF7EA}"/>
    <cellStyle name="20% - Ênfase4 69" xfId="3292" xr:uid="{DE19B660-DB65-4045-BF18-346CD0A3EA6E}"/>
    <cellStyle name="20% - Ênfase4 69 2" xfId="5572" xr:uid="{93011D89-F246-4EA2-B999-98AE667F288E}"/>
    <cellStyle name="20% - Ênfase4 69 2 2" xfId="10179" xr:uid="{7F149024-102F-468E-9D89-001E228FF7B8}"/>
    <cellStyle name="20% - Ênfase4 69 3" xfId="6809" xr:uid="{474AF30F-6ABA-4037-B484-7F12F94F8E9F}"/>
    <cellStyle name="20% - Ênfase4 69 3 2" xfId="11416" xr:uid="{A92CF419-D794-4D70-9FFD-A53EC76482E4}"/>
    <cellStyle name="20% - Ênfase4 69 4" xfId="8326" xr:uid="{1E65B06D-9294-4326-8C23-21EA2CF5DA41}"/>
    <cellStyle name="20% - Ênfase4 7" xfId="458" xr:uid="{B9CA4E95-27A1-4E29-BFC2-CF5A9366E9C8}"/>
    <cellStyle name="20% - Ênfase4 7 2" xfId="1407" xr:uid="{EAAE0FC5-1E9F-43AA-8DA2-48CC3E2E7036}"/>
    <cellStyle name="20% - Ênfase4 7 2 2" xfId="4659" xr:uid="{269DD16F-5B5B-4C57-9C8F-9B2E7091AE1B}"/>
    <cellStyle name="20% - Ênfase4 7 2 2 2" xfId="14211" xr:uid="{92A87EDD-1C2C-4210-8F88-A4C58D7234B4}"/>
    <cellStyle name="20% - Ênfase4 7 2 3" xfId="9299" xr:uid="{60BFD3D8-1210-48BC-A24A-994FFCCB3521}"/>
    <cellStyle name="20% - Ênfase4 7 3" xfId="5925" xr:uid="{907647F0-3F3D-408E-A029-2A0CFA046620}"/>
    <cellStyle name="20% - Ênfase4 7 3 2" xfId="10532" xr:uid="{3EE0B3A9-60B3-4712-8563-CCF17E0F1ABF}"/>
    <cellStyle name="20% - Ênfase4 7 4" xfId="4306" xr:uid="{AFC646A6-E217-4BEC-BCCB-7502A9196351}"/>
    <cellStyle name="20% - Ênfase4 7 4 2" xfId="9212" xr:uid="{9ACD24D6-B8B7-41A6-866A-34CCA44CDB42}"/>
    <cellStyle name="20% - Ênfase4 7 5" xfId="2346" xr:uid="{B71375CB-5D68-4434-B464-48824930298D}"/>
    <cellStyle name="20% - Ênfase4 70" xfId="3306" xr:uid="{958C299E-C27D-4C98-9F41-6AD2BCED4F78}"/>
    <cellStyle name="20% - Ênfase4 70 2" xfId="5586" xr:uid="{C6D7076C-6D78-4331-9C13-0DD17A410528}"/>
    <cellStyle name="20% - Ênfase4 70 2 2" xfId="10193" xr:uid="{8536FA14-E40A-474E-A8D1-3A6332223307}"/>
    <cellStyle name="20% - Ênfase4 70 3" xfId="6823" xr:uid="{6A6B3CCB-1BD5-44A8-9911-344B62B52BCB}"/>
    <cellStyle name="20% - Ênfase4 70 3 2" xfId="11430" xr:uid="{0746541F-EA4B-4633-98DA-C46299903FBA}"/>
    <cellStyle name="20% - Ênfase4 70 4" xfId="7152" xr:uid="{B5DF5FE0-3894-4252-BA31-6C2B936E6C7C}"/>
    <cellStyle name="20% - Ênfase4 70 5" xfId="8340" xr:uid="{96EC73C5-5ED6-4EED-85E5-F66BB79191F4}"/>
    <cellStyle name="20% - Ênfase4 71" xfId="3320" xr:uid="{F7EF17A5-9709-489E-9A8F-E3A52741ECBA}"/>
    <cellStyle name="20% - Ênfase4 71 2" xfId="5600" xr:uid="{C274D457-E61D-4825-99DF-A9EB320C704B}"/>
    <cellStyle name="20% - Ênfase4 71 2 2" xfId="10207" xr:uid="{2604CC33-B11D-4A75-957D-F770648795E5}"/>
    <cellStyle name="20% - Ênfase4 71 3" xfId="6837" xr:uid="{9A003F8B-C4CA-46DC-9998-ED50DA8D9494}"/>
    <cellStyle name="20% - Ênfase4 71 3 2" xfId="11444" xr:uid="{33E14388-039C-468F-81E2-BC3897E68F86}"/>
    <cellStyle name="20% - Ênfase4 71 4" xfId="8354" xr:uid="{96A29584-32F3-44CB-AF4A-6C1E3B9C53F3}"/>
    <cellStyle name="20% - Ênfase4 72" xfId="3334" xr:uid="{E9CC6791-C79F-4EE1-BC6E-460382F4B579}"/>
    <cellStyle name="20% - Ênfase4 72 2" xfId="5614" xr:uid="{2F25175D-B1B3-4A94-AEEE-00133B7CD39E}"/>
    <cellStyle name="20% - Ênfase4 72 2 2" xfId="10221" xr:uid="{9AF1C879-7748-4EF0-A129-BC331507F006}"/>
    <cellStyle name="20% - Ênfase4 72 3" xfId="6851" xr:uid="{4D3819AE-1E33-4735-9F46-055DF3D54117}"/>
    <cellStyle name="20% - Ênfase4 72 3 2" xfId="11458" xr:uid="{69045706-EB2F-4343-AA18-A89EF1A13460}"/>
    <cellStyle name="20% - Ênfase4 72 4" xfId="8368" xr:uid="{EEAA7FB3-A8F4-49ED-843F-8ADA0E05958C}"/>
    <cellStyle name="20% - Ênfase4 73" xfId="3348" xr:uid="{9AEA6F79-8FE7-4B83-8851-0F59DE05486C}"/>
    <cellStyle name="20% - Ênfase4 73 2" xfId="5628" xr:uid="{4AF18D02-06F4-42C2-8C64-66CDF4513E7C}"/>
    <cellStyle name="20% - Ênfase4 73 2 2" xfId="10235" xr:uid="{BE685EDC-DB66-4363-BFAA-BA5AEF65D080}"/>
    <cellStyle name="20% - Ênfase4 73 3" xfId="6865" xr:uid="{C8DB896B-1552-4995-85DD-A1BD2C31A13F}"/>
    <cellStyle name="20% - Ênfase4 73 3 2" xfId="11472" xr:uid="{B359CB48-2133-43FA-9034-E92536A678B2}"/>
    <cellStyle name="20% - Ênfase4 73 4" xfId="8382" xr:uid="{AE37BDB5-F7FF-4448-84B6-46B1F5FC75AF}"/>
    <cellStyle name="20% - Ênfase4 74" xfId="3362" xr:uid="{F08AE03A-E154-43B6-8573-B4C4F86EFBDA}"/>
    <cellStyle name="20% - Ênfase4 74 2" xfId="5642" xr:uid="{DC5091E8-57CB-45B7-97B3-6CA4632A4A74}"/>
    <cellStyle name="20% - Ênfase4 74 2 2" xfId="10249" xr:uid="{AE6AA8B7-3304-4696-8051-AD40BE018DB6}"/>
    <cellStyle name="20% - Ênfase4 74 3" xfId="6879" xr:uid="{7E754DC3-261B-482D-B847-CF98A02A8491}"/>
    <cellStyle name="20% - Ênfase4 74 3 2" xfId="11486" xr:uid="{B2E45D3B-0D01-45C3-8359-CFB7187B6903}"/>
    <cellStyle name="20% - Ênfase4 74 4" xfId="8396" xr:uid="{FB630A02-DC9B-41BA-86AA-FD7168B269EE}"/>
    <cellStyle name="20% - Ênfase4 75" xfId="3376" xr:uid="{DA055A18-6B77-49A0-9CB7-42311DE688E8}"/>
    <cellStyle name="20% - Ênfase4 75 2" xfId="5656" xr:uid="{E2A9B0AD-33CE-42DC-BB7C-D81D8F3F4D9C}"/>
    <cellStyle name="20% - Ênfase4 75 2 2" xfId="10263" xr:uid="{7379EAF1-7437-4D79-A39C-C9C45F76DD3E}"/>
    <cellStyle name="20% - Ênfase4 75 3" xfId="6893" xr:uid="{0B143562-A6BA-4458-A87A-01B7EB6AEC4B}"/>
    <cellStyle name="20% - Ênfase4 75 3 2" xfId="11500" xr:uid="{8939B7C3-334C-4770-A000-68F3966B1821}"/>
    <cellStyle name="20% - Ênfase4 75 4" xfId="8410" xr:uid="{8D4E2804-BC95-4382-9162-8C07B5D7B2D0}"/>
    <cellStyle name="20% - Ênfase4 76" xfId="3390" xr:uid="{E5A9C10E-D449-482E-95B3-5D7FF0E362EC}"/>
    <cellStyle name="20% - Ênfase4 76 2" xfId="5670" xr:uid="{D184E9FF-9A68-44BE-A402-F05F3B510E5C}"/>
    <cellStyle name="20% - Ênfase4 76 2 2" xfId="10277" xr:uid="{4BCE5A1E-2DEE-4951-8244-9C5230139C3A}"/>
    <cellStyle name="20% - Ênfase4 76 3" xfId="6907" xr:uid="{B06DA2C2-A6DF-4379-B01E-8948B0675827}"/>
    <cellStyle name="20% - Ênfase4 76 3 2" xfId="11514" xr:uid="{1B83551E-455E-4800-B202-B6D4C8DBF6E5}"/>
    <cellStyle name="20% - Ênfase4 76 4" xfId="8424" xr:uid="{326B8766-A514-47D6-9D1E-D36D35F17C74}"/>
    <cellStyle name="20% - Ênfase4 77" xfId="3404" xr:uid="{1BD7BEEC-018C-43F8-AE78-EE4775694268}"/>
    <cellStyle name="20% - Ênfase4 77 2" xfId="5684" xr:uid="{66B7226C-5DF1-4CE3-B6FC-5BA2B1C110B2}"/>
    <cellStyle name="20% - Ênfase4 77 2 2" xfId="10291" xr:uid="{27A98505-CE2C-42C5-8B96-B92C2A03515F}"/>
    <cellStyle name="20% - Ênfase4 77 3" xfId="6921" xr:uid="{88ADFA47-6366-45C2-BB74-769FA008AED1}"/>
    <cellStyle name="20% - Ênfase4 77 3 2" xfId="11528" xr:uid="{AE446985-7E1D-4ED7-96AF-37C6652FBE73}"/>
    <cellStyle name="20% - Ênfase4 77 4" xfId="8438" xr:uid="{D062B614-637A-46E7-B5D0-B0687EA55B4D}"/>
    <cellStyle name="20% - Ênfase4 78" xfId="3418" xr:uid="{9E21FE4C-A68F-4A1C-9A63-0C8EA2381B7B}"/>
    <cellStyle name="20% - Ênfase4 78 2" xfId="5698" xr:uid="{C112AA54-6694-4D7A-9592-635AADA2AA3D}"/>
    <cellStyle name="20% - Ênfase4 78 2 2" xfId="10305" xr:uid="{389586F2-8E30-4A80-A26F-D3854BB54A78}"/>
    <cellStyle name="20% - Ênfase4 78 3" xfId="6935" xr:uid="{4A970A9C-0757-497C-B25A-2CF459C78A41}"/>
    <cellStyle name="20% - Ênfase4 78 3 2" xfId="11542" xr:uid="{8CEF01D0-4FD7-4789-BBB3-F3761BAD8B58}"/>
    <cellStyle name="20% - Ênfase4 78 4" xfId="8452" xr:uid="{31C1D3BA-470E-4CC3-881C-0DF712E99A20}"/>
    <cellStyle name="20% - Ênfase4 79" xfId="3432" xr:uid="{9DB4A8E3-A398-4CEE-863C-0E92774CB390}"/>
    <cellStyle name="20% - Ênfase4 79 2" xfId="5712" xr:uid="{67B9B4BD-7CBA-4783-8762-A313C4B97187}"/>
    <cellStyle name="20% - Ênfase4 79 2 2" xfId="10319" xr:uid="{B6BF8DA5-AFFD-4AE7-B360-1E8B16016603}"/>
    <cellStyle name="20% - Ênfase4 79 3" xfId="6949" xr:uid="{46D0C758-2780-4E53-B6A0-CE53433E4D3D}"/>
    <cellStyle name="20% - Ênfase4 79 3 2" xfId="11556" xr:uid="{184C7438-29EF-445F-835B-4E163427E380}"/>
    <cellStyle name="20% - Ênfase4 79 4" xfId="8466" xr:uid="{7E0ADDA9-B5C9-4BF2-B48C-4A55637D999D}"/>
    <cellStyle name="20% - Ênfase4 8" xfId="473" xr:uid="{6AB6DFAF-DF31-4A77-A8D1-38569AAFF159}"/>
    <cellStyle name="20% - Ênfase4 8 2" xfId="1422" xr:uid="{A463BF97-4C46-4284-9EF6-7081554A6116}"/>
    <cellStyle name="20% - Ênfase4 8 2 2" xfId="4674" xr:uid="{879369BC-9B6B-446B-BE0A-CC743FA9A2A4}"/>
    <cellStyle name="20% - Ênfase4 8 2 2 2" xfId="14225" xr:uid="{03F86B35-6B33-41BE-85ED-B69FB2881E27}"/>
    <cellStyle name="20% - Ênfase4 8 2 3" xfId="9314" xr:uid="{106BD085-2D44-4815-A577-317F2F17BE24}"/>
    <cellStyle name="20% - Ênfase4 8 3" xfId="5940" xr:uid="{32EE1AC1-C7B1-4182-AEFF-58C7BA579671}"/>
    <cellStyle name="20% - Ênfase4 8 3 2" xfId="10547" xr:uid="{E31852B1-9EC5-4D77-944C-F7FE3A8F9FE9}"/>
    <cellStyle name="20% - Ênfase4 8 4" xfId="4321" xr:uid="{C61059FF-8AA9-4D0A-A3BA-0B9ED189CA5B}"/>
    <cellStyle name="20% - Ênfase4 8 4 2" xfId="9227" xr:uid="{2E1E1CAF-2BC1-4102-8A8E-75114B41949F}"/>
    <cellStyle name="20% - Ênfase4 8 5" xfId="2360" xr:uid="{9F54C478-FB69-46E7-862D-59AB160A016E}"/>
    <cellStyle name="20% - Ênfase4 80" xfId="3446" xr:uid="{BBBD6727-83B6-442D-A704-51B623201EF1}"/>
    <cellStyle name="20% - Ênfase4 80 2" xfId="5726" xr:uid="{E3DAD10C-24F9-4BFC-8735-89F8D12BE64E}"/>
    <cellStyle name="20% - Ênfase4 80 2 2" xfId="10333" xr:uid="{9FB50003-CEC3-430E-801F-D5CC8343D364}"/>
    <cellStyle name="20% - Ênfase4 80 3" xfId="6963" xr:uid="{75652F80-BD65-4612-84EE-FFA0168437AC}"/>
    <cellStyle name="20% - Ênfase4 80 3 2" xfId="11570" xr:uid="{AC179C57-56C1-4CFD-8F2D-D7D7CAE4F0BF}"/>
    <cellStyle name="20% - Ênfase4 80 4" xfId="8480" xr:uid="{856E6447-118A-4ABB-ADE6-5082189C0812}"/>
    <cellStyle name="20% - Ênfase4 81" xfId="3460" xr:uid="{B40604FE-C4E4-46EE-B141-E90DEE998895}"/>
    <cellStyle name="20% - Ênfase4 81 2" xfId="5740" xr:uid="{B5C9D184-90DE-4F97-9F2B-BEDC98935A62}"/>
    <cellStyle name="20% - Ênfase4 81 2 2" xfId="10347" xr:uid="{33F06FCE-D30A-4491-8F68-26C8877A9C4E}"/>
    <cellStyle name="20% - Ênfase4 81 3" xfId="6977" xr:uid="{4115878B-1EF4-4151-AC97-37C4058D56E1}"/>
    <cellStyle name="20% - Ênfase4 81 3 2" xfId="11584" xr:uid="{2140E9F4-B6E0-420B-A7AC-2D16692A6902}"/>
    <cellStyle name="20% - Ênfase4 81 4" xfId="8494" xr:uid="{B81A4221-CEE4-4E62-9F65-224B1D354B79}"/>
    <cellStyle name="20% - Ênfase4 82" xfId="3474" xr:uid="{8EC25F6D-8949-4D0C-845D-9183414B7511}"/>
    <cellStyle name="20% - Ênfase4 82 2" xfId="5754" xr:uid="{EB4BDBE8-58AA-4AEB-8054-CDF0DD480CC9}"/>
    <cellStyle name="20% - Ênfase4 82 2 2" xfId="10361" xr:uid="{22CCC74F-9E10-498F-8730-F64B887DEA5E}"/>
    <cellStyle name="20% - Ênfase4 82 3" xfId="6991" xr:uid="{FF9E7BC1-22F5-464E-8F29-581EF465B19D}"/>
    <cellStyle name="20% - Ênfase4 82 3 2" xfId="11598" xr:uid="{BE08BBBF-BD87-4F11-BEEB-F0E1514EEEAA}"/>
    <cellStyle name="20% - Ênfase4 82 4" xfId="8508" xr:uid="{99D6543F-AC77-43BE-82DC-7CA12EBA378C}"/>
    <cellStyle name="20% - Ênfase4 83" xfId="3488" xr:uid="{7940F768-3833-4FE2-A6B0-5C50CB1CA62C}"/>
    <cellStyle name="20% - Ênfase4 83 2" xfId="5768" xr:uid="{825A416A-A19E-44A3-860C-CBB497169F68}"/>
    <cellStyle name="20% - Ênfase4 83 2 2" xfId="10375" xr:uid="{3892BD46-9ECD-460B-9645-41084092ABA0}"/>
    <cellStyle name="20% - Ênfase4 83 3" xfId="7005" xr:uid="{8308C7AA-4F7F-4684-8A9B-68F66D821D1E}"/>
    <cellStyle name="20% - Ênfase4 83 3 2" xfId="11612" xr:uid="{BD9CA3F2-27D7-4FE5-B392-4AEF347DA500}"/>
    <cellStyle name="20% - Ênfase4 83 4" xfId="8522" xr:uid="{7EF9500C-3655-422E-AC3A-49CD09D477F3}"/>
    <cellStyle name="20% - Ênfase4 84" xfId="3502" xr:uid="{C9A4115D-3AFE-4A56-AE12-8CE72DCD48CD}"/>
    <cellStyle name="20% - Ênfase4 84 2" xfId="5782" xr:uid="{59893F1F-A5C1-4BD3-BDE7-D4CACBF6E331}"/>
    <cellStyle name="20% - Ênfase4 84 2 2" xfId="10389" xr:uid="{9E2174EE-3A3D-4E87-9268-82EE1F4542D6}"/>
    <cellStyle name="20% - Ênfase4 84 3" xfId="7019" xr:uid="{B6FF34C5-D6C4-416E-A544-AF03B885660C}"/>
    <cellStyle name="20% - Ênfase4 84 3 2" xfId="11626" xr:uid="{0FF56FBB-71CE-4502-9249-B0A9F63E2E66}"/>
    <cellStyle name="20% - Ênfase4 84 4" xfId="8536" xr:uid="{99F9611B-68DF-41A0-BAFE-1FAE2F449B01}"/>
    <cellStyle name="20% - Ênfase4 85" xfId="3516" xr:uid="{80B7D27E-1ABB-40C2-9B42-3C9462212567}"/>
    <cellStyle name="20% - Ênfase4 85 2" xfId="5796" xr:uid="{C1170D19-8AB4-4ECA-9C67-20D89BE2329C}"/>
    <cellStyle name="20% - Ênfase4 85 2 2" xfId="10403" xr:uid="{E67BCEC1-ADE1-4D8E-B555-9F263E7E2E28}"/>
    <cellStyle name="20% - Ênfase4 85 3" xfId="7033" xr:uid="{A990DCA0-67AB-482C-9219-AC1D6807F364}"/>
    <cellStyle name="20% - Ênfase4 85 3 2" xfId="11640" xr:uid="{E3DCFA48-6650-40FF-9661-12B80F9E43CD}"/>
    <cellStyle name="20% - Ênfase4 85 4" xfId="8550" xr:uid="{2BBA8AB8-BA1D-4E44-80A0-B3DF6ACA944C}"/>
    <cellStyle name="20% - Ênfase4 86" xfId="3530" xr:uid="{F7127EC2-E4C7-40F6-AF07-29E4D98D7E3B}"/>
    <cellStyle name="20% - Ênfase4 86 2" xfId="5810" xr:uid="{305DD711-89D6-4099-9946-592FD7D7F903}"/>
    <cellStyle name="20% - Ênfase4 86 2 2" xfId="10417" xr:uid="{27F06556-C417-47A3-8DFC-761392E2C56A}"/>
    <cellStyle name="20% - Ênfase4 86 3" xfId="7047" xr:uid="{8B8F9CB1-C8EF-4AF4-9B82-6AD26B736CFF}"/>
    <cellStyle name="20% - Ênfase4 86 3 2" xfId="11654" xr:uid="{DF5C246D-B10D-4B40-AD22-B5B94608696A}"/>
    <cellStyle name="20% - Ênfase4 86 4" xfId="8564" xr:uid="{8FA4B4B4-60E2-4BD8-96AD-901787C703F9}"/>
    <cellStyle name="20% - Ênfase4 87" xfId="3544" xr:uid="{69EEADAA-C53E-410F-9F1F-AA5A6F951533}"/>
    <cellStyle name="20% - Ênfase4 87 2" xfId="5824" xr:uid="{37871566-1AE1-4DC5-8E49-E03CB3A2F26D}"/>
    <cellStyle name="20% - Ênfase4 87 2 2" xfId="10431" xr:uid="{E965D58B-EF66-48AD-8307-BFDCE4A59038}"/>
    <cellStyle name="20% - Ênfase4 87 3" xfId="7061" xr:uid="{FEE1228C-B7A7-41ED-9C72-BBBDEEF7FE8A}"/>
    <cellStyle name="20% - Ênfase4 87 3 2" xfId="11668" xr:uid="{1C02E76D-40F5-4F5C-8AF8-05765FDE6163}"/>
    <cellStyle name="20% - Ênfase4 87 4" xfId="8578" xr:uid="{5CE29683-6D87-449D-827B-49D8EF9395A3}"/>
    <cellStyle name="20% - Ênfase4 88" xfId="3558" xr:uid="{B7400EDF-D080-43CD-B4C7-C2C88E6C2B85}"/>
    <cellStyle name="20% - Ênfase4 88 2" xfId="5838" xr:uid="{9F9A4756-8613-41A9-ACF2-8F975E7F2FFA}"/>
    <cellStyle name="20% - Ênfase4 88 2 2" xfId="10445" xr:uid="{0F61CDD9-5BE7-47F1-B9B7-AF612B7F5103}"/>
    <cellStyle name="20% - Ênfase4 88 3" xfId="7075" xr:uid="{A40E970F-F0AD-4B61-9923-FDD863102F35}"/>
    <cellStyle name="20% - Ênfase4 88 3 2" xfId="11682" xr:uid="{E059B446-60D5-4F83-A21A-074D8332A43D}"/>
    <cellStyle name="20% - Ênfase4 88 4" xfId="8592" xr:uid="{88C66872-71E9-43A0-AF80-F0D7C7848F57}"/>
    <cellStyle name="20% - Ênfase4 89" xfId="3572" xr:uid="{5E07EBE2-BAE3-4A97-8C3D-8E1E983B01A4}"/>
    <cellStyle name="20% - Ênfase4 89 2" xfId="5852" xr:uid="{59735887-260D-4080-BA2C-A45629953603}"/>
    <cellStyle name="20% - Ênfase4 89 2 2" xfId="10459" xr:uid="{84112312-4186-48D6-A15E-1D4256A8AB2F}"/>
    <cellStyle name="20% - Ênfase4 89 3" xfId="7089" xr:uid="{94D11984-AA98-4497-B088-6AF6B8C0A5C7}"/>
    <cellStyle name="20% - Ênfase4 89 3 2" xfId="11696" xr:uid="{2206591B-E626-4A93-B45D-D873E974B589}"/>
    <cellStyle name="20% - Ênfase4 89 4" xfId="8606" xr:uid="{6EA4BD4A-A251-4A38-822B-6439280FE636}"/>
    <cellStyle name="20% - Ênfase4 9" xfId="488" xr:uid="{F90C1B6B-47BA-4BE1-B96F-DD659A0B119D}"/>
    <cellStyle name="20% - Ênfase4 9 2" xfId="1437" xr:uid="{51570E18-FD26-4467-87CF-C193D1FCBDAA}"/>
    <cellStyle name="20% - Ênfase4 9 2 2" xfId="4689" xr:uid="{AFD2CF63-2AB4-4FEC-9D0F-B78A5077F2F0}"/>
    <cellStyle name="20% - Ênfase4 9 2 3" xfId="13295" xr:uid="{E9A7BC5B-C29D-4489-A7A9-937C848CE93B}"/>
    <cellStyle name="20% - Ênfase4 9 3" xfId="7139" xr:uid="{778071A7-D3BF-4087-9B90-5770398D2F3D}"/>
    <cellStyle name="20% - Ênfase4 9 3 2" xfId="11742" xr:uid="{D5EBCB18-4CBC-495B-AB59-30FECEE676A0}"/>
    <cellStyle name="20% - Ênfase4 9 4" xfId="2375" xr:uid="{9BC71C53-46CA-47E0-A185-5B215C43E364}"/>
    <cellStyle name="20% - Ênfase4 90" xfId="3586" xr:uid="{F8B3B940-58AF-4B70-9BA5-F49A58E56A0C}"/>
    <cellStyle name="20% - Ênfase4 90 2" xfId="5866" xr:uid="{33AA5814-0ED9-4032-A2E9-5456D1004B72}"/>
    <cellStyle name="20% - Ênfase4 90 2 2" xfId="10473" xr:uid="{BE4276B0-3C71-423D-94B8-71398ABC039C}"/>
    <cellStyle name="20% - Ênfase4 90 3" xfId="7103" xr:uid="{B2F170E6-AFB7-4495-864B-D21C40C97D1C}"/>
    <cellStyle name="20% - Ênfase4 90 3 2" xfId="11710" xr:uid="{F10FA687-AA8A-4153-9D2A-3F91FB352EA5}"/>
    <cellStyle name="20% - Ênfase4 90 4" xfId="8620" xr:uid="{18635DF9-6F1A-4D6C-8DEC-21336FBA5C95}"/>
    <cellStyle name="20% - Ênfase4 91" xfId="3600" xr:uid="{D19B03FE-E6C5-4C72-9263-EB848ED79A16}"/>
    <cellStyle name="20% - Ênfase4 91 2" xfId="5883" xr:uid="{1867D2EF-B88A-4840-A52A-AD1D7E900EFF}"/>
    <cellStyle name="20% - Ênfase4 91 2 2" xfId="10490" xr:uid="{B4BB1F0D-43CB-4524-BC0E-AA6CE478E822}"/>
    <cellStyle name="20% - Ênfase4 91 3" xfId="7120" xr:uid="{CAE67E6A-2DA2-41EE-AEB5-B14A691E3C49}"/>
    <cellStyle name="20% - Ênfase4 91 3 2" xfId="11727" xr:uid="{AB75D8FB-50D3-43DA-8784-B1DB78BFB5BF}"/>
    <cellStyle name="20% - Ênfase4 91 4" xfId="8634" xr:uid="{C843208B-708F-4F42-A0B7-F0FAE04A63C0}"/>
    <cellStyle name="20% - Ênfase4 92" xfId="3614" xr:uid="{97D18861-5C82-43A6-8140-B6EE0AD33B7C}"/>
    <cellStyle name="20% - Ênfase4 92 2" xfId="8648" xr:uid="{3C31BBAF-8B5C-43E1-A422-B9895E2C6787}"/>
    <cellStyle name="20% - Ênfase4 93" xfId="3628" xr:uid="{676176AE-0697-44FA-B27C-1557D3289DE2}"/>
    <cellStyle name="20% - Ênfase4 93 2" xfId="8662" xr:uid="{5D2D71D7-E1E0-447A-B183-BB8F10DFE385}"/>
    <cellStyle name="20% - Ênfase4 94" xfId="3642" xr:uid="{246A74C9-7FAE-4F51-AE15-A59F74FB099B}"/>
    <cellStyle name="20% - Ênfase4 94 2" xfId="8676" xr:uid="{7B13890C-B5F6-457C-9540-27B1D0AB32BF}"/>
    <cellStyle name="20% - Ênfase4 95" xfId="3656" xr:uid="{C94FE690-BE80-4862-B481-3054969303B1}"/>
    <cellStyle name="20% - Ênfase4 95 2" xfId="8690" xr:uid="{DA6B2EC0-C663-41D8-AAE7-80B087503F66}"/>
    <cellStyle name="20% - Ênfase4 96" xfId="3670" xr:uid="{E90D4B91-ECF7-4A58-BADE-7C11A051ACF1}"/>
    <cellStyle name="20% - Ênfase4 96 2" xfId="8704" xr:uid="{F7F3D15B-FD22-4FF2-9302-13048E7B2AE1}"/>
    <cellStyle name="20% - Ênfase4 97" xfId="3684" xr:uid="{41F10008-A541-42CC-B021-5A80AEB30908}"/>
    <cellStyle name="20% - Ênfase4 97 2" xfId="8718" xr:uid="{64AF565C-ACFA-40A1-B563-834CA4D428C2}"/>
    <cellStyle name="20% - Ênfase4 98" xfId="3698" xr:uid="{A4529265-DB13-4AD2-B85E-43A4347D2657}"/>
    <cellStyle name="20% - Ênfase4 98 2" xfId="8732" xr:uid="{879F2EF0-833B-484D-86E2-CFC4CA20E81E}"/>
    <cellStyle name="20% - Ênfase4 99" xfId="3712" xr:uid="{7A309C13-3C9D-47FC-8D8E-E71B8A53F24D}"/>
    <cellStyle name="20% - Ênfase4 99 2" xfId="8746" xr:uid="{5A645289-96B6-4344-9E3D-5A8EC77882FC}"/>
    <cellStyle name="20% - Ênfase5" xfId="125" builtinId="46" customBuiltin="1"/>
    <cellStyle name="20% - Ênfase5 10" xfId="505" xr:uid="{6841FF19-52AD-41D6-8FBD-A93D723F151E}"/>
    <cellStyle name="20% - Ênfase5 10 2" xfId="1454" xr:uid="{20AF791E-81A1-4F02-A519-44395D754D72}"/>
    <cellStyle name="20% - Ênfase5 10 2 2" xfId="4705" xr:uid="{4F684F32-E7A3-4948-8577-16A20FF832F5}"/>
    <cellStyle name="20% - Ênfase5 10 2 2 2" xfId="14241" xr:uid="{B1260B11-AE97-46D6-B685-49D13168A24F}"/>
    <cellStyle name="20% - Ênfase5 10 2 3" xfId="9331" xr:uid="{8B51E033-4EB6-43D9-A6D6-C3F793AFB842}"/>
    <cellStyle name="20% - Ênfase5 10 3" xfId="5957" xr:uid="{26A2FDB2-FE83-489A-B53A-9E1F150B91BA}"/>
    <cellStyle name="20% - Ênfase5 10 3 2" xfId="10564" xr:uid="{A9277D66-B988-432D-8849-CB81CE5385EB}"/>
    <cellStyle name="20% - Ênfase5 10 4" xfId="2391" xr:uid="{B94D2DCF-D929-442F-B705-B92A3E4B699E}"/>
    <cellStyle name="20% - Ênfase5 10 4 2" xfId="13479" xr:uid="{E8C7CF63-23DF-4BDA-87DC-62728DFC1AE5}"/>
    <cellStyle name="20% - Ênfase5 10 5" xfId="7482" xr:uid="{DBE56323-21E2-4ACD-AF71-71F218DD3318}"/>
    <cellStyle name="20% - Ênfase5 100" xfId="3728" xr:uid="{7ED6F681-0695-4877-A90B-AC5507492636}"/>
    <cellStyle name="20% - Ênfase5 100 2" xfId="8762" xr:uid="{1625DB3E-663A-4619-8B83-D33F6154A991}"/>
    <cellStyle name="20% - Ênfase5 101" xfId="3742" xr:uid="{9B174CC2-8533-43E8-B55B-40B079EC4B39}"/>
    <cellStyle name="20% - Ênfase5 101 2" xfId="8776" xr:uid="{03C592B2-A6EE-4188-AF3C-6FFA947B593D}"/>
    <cellStyle name="20% - Ênfase5 102" xfId="3756" xr:uid="{9E67DABC-3832-4CA2-A1C8-16DA18629F72}"/>
    <cellStyle name="20% - Ênfase5 102 2" xfId="8790" xr:uid="{DDF851D3-7076-4137-A2AB-0D68180FFC24}"/>
    <cellStyle name="20% - Ênfase5 103" xfId="3770" xr:uid="{051DFCBC-6635-4021-895F-EF684B566D09}"/>
    <cellStyle name="20% - Ênfase5 103 2" xfId="8804" xr:uid="{0350641B-5EC4-4A5A-84A5-F72FC0610A9A}"/>
    <cellStyle name="20% - Ênfase5 104" xfId="3784" xr:uid="{B7049CC0-C651-45C3-824E-4156A6A95451}"/>
    <cellStyle name="20% - Ênfase5 104 2" xfId="8818" xr:uid="{AB9DB945-834A-4B23-BAF5-11E3A405C224}"/>
    <cellStyle name="20% - Ênfase5 105" xfId="3798" xr:uid="{7D13558E-AD2F-45AC-93CE-C54B6B3127B7}"/>
    <cellStyle name="20% - Ênfase5 105 2" xfId="8832" xr:uid="{6ABE024B-B795-4BD3-8BD9-C88720F1DB05}"/>
    <cellStyle name="20% - Ênfase5 106" xfId="3812" xr:uid="{869ADFF5-4772-445E-95D1-1F6FB0238BB0}"/>
    <cellStyle name="20% - Ênfase5 106 2" xfId="8846" xr:uid="{A44CFEE8-FB13-4CD2-A0F4-1C41D9FA2222}"/>
    <cellStyle name="20% - Ênfase5 107" xfId="3826" xr:uid="{B8386BE9-2F70-4017-AE7B-2A13982D0E67}"/>
    <cellStyle name="20% - Ênfase5 107 2" xfId="8860" xr:uid="{D8A53BC8-1077-4CE8-A0B7-1FC75DD9E4F8}"/>
    <cellStyle name="20% - Ênfase5 108" xfId="3840" xr:uid="{B1C3F8EA-8DA0-41C4-850F-6A3A1C2B96BE}"/>
    <cellStyle name="20% - Ênfase5 108 2" xfId="8874" xr:uid="{E8F97F6C-76C6-4B17-88ED-B1EB2D0F0408}"/>
    <cellStyle name="20% - Ênfase5 109" xfId="3854" xr:uid="{CCC4724B-480C-4C42-8D64-D7EEE8543CF5}"/>
    <cellStyle name="20% - Ênfase5 109 2" xfId="8888" xr:uid="{18DA7F25-07C7-41BA-8232-FE61C6A842EA}"/>
    <cellStyle name="20% - Ênfase5 11" xfId="520" xr:uid="{DAFFDA0E-26AB-42E8-A9F6-C66BAB37E216}"/>
    <cellStyle name="20% - Ênfase5 11 2" xfId="1469" xr:uid="{243487E4-2D3D-43EB-9F0F-ECB3A9565F75}"/>
    <cellStyle name="20% - Ênfase5 11 2 2" xfId="4719" xr:uid="{50DD9FEA-76B9-49D6-9F55-C5624B018D72}"/>
    <cellStyle name="20% - Ênfase5 11 2 3" xfId="13311" xr:uid="{4BA3C729-FF55-493C-9DF2-6BDD82D53211}"/>
    <cellStyle name="20% - Ênfase5 11 3" xfId="4334" xr:uid="{FB39D7FD-D8BC-43C7-9328-BB3E951E218D}"/>
    <cellStyle name="20% - Ênfase5 11 4" xfId="2405" xr:uid="{D39250B4-7A53-4660-A662-77ABDF06BCCE}"/>
    <cellStyle name="20% - Ênfase5 11 4 2" xfId="13493" xr:uid="{89301086-C833-4B84-8176-D59370396338}"/>
    <cellStyle name="20% - Ênfase5 11 5" xfId="7496" xr:uid="{62F9A69B-BCB2-4FC4-BC91-CDCD2F0FA083}"/>
    <cellStyle name="20% - Ênfase5 110" xfId="3868" xr:uid="{1C0D8A05-393D-4415-BD1E-EE0B876AD252}"/>
    <cellStyle name="20% - Ênfase5 110 2" xfId="8902" xr:uid="{75ECD401-3CC8-4B8A-B006-85AE5B36EF32}"/>
    <cellStyle name="20% - Ênfase5 111" xfId="3882" xr:uid="{3801ADE8-2602-435C-8CE7-A2EA3C70F140}"/>
    <cellStyle name="20% - Ênfase5 111 2" xfId="8916" xr:uid="{DA1C37CE-1551-4253-A4F1-11218F7B846C}"/>
    <cellStyle name="20% - Ênfase5 112" xfId="3896" xr:uid="{892B4A2F-5C5F-4DC6-ABC4-DC3ECA43B1AE}"/>
    <cellStyle name="20% - Ênfase5 112 2" xfId="8930" xr:uid="{DA205CBC-7334-4717-B6A5-42D548B54F8D}"/>
    <cellStyle name="20% - Ênfase5 113" xfId="3910" xr:uid="{405B15FD-114A-4ACB-B2DA-C72A2883EE10}"/>
    <cellStyle name="20% - Ênfase5 113 2" xfId="8944" xr:uid="{BB39C2E1-BE9A-449C-8C49-96DFD829B6D1}"/>
    <cellStyle name="20% - Ênfase5 114" xfId="3924" xr:uid="{6A32A446-39FE-4FAB-98D2-21E3796E5462}"/>
    <cellStyle name="20% - Ênfase5 114 2" xfId="8958" xr:uid="{A0E848B6-345A-49ED-853F-0D9B93D852F0}"/>
    <cellStyle name="20% - Ênfase5 115" xfId="3938" xr:uid="{677F0A32-76CF-43E3-ACDE-8A66BFEE2B24}"/>
    <cellStyle name="20% - Ênfase5 115 2" xfId="8972" xr:uid="{2808F344-6E87-4772-96A7-9B024C803828}"/>
    <cellStyle name="20% - Ênfase5 116" xfId="3952" xr:uid="{652979E4-66FA-4F41-B4E7-684C3E00E277}"/>
    <cellStyle name="20% - Ênfase5 116 2" xfId="8986" xr:uid="{9954BD19-4BCF-4FF1-8825-B7BDD49D7FF2}"/>
    <cellStyle name="20% - Ênfase5 117" xfId="3966" xr:uid="{3743DC6F-F3A2-4B25-A9BE-425CE3205273}"/>
    <cellStyle name="20% - Ênfase5 117 2" xfId="9000" xr:uid="{90924BDE-45E4-4992-8300-5430AEE1C280}"/>
    <cellStyle name="20% - Ênfase5 118" xfId="3980" xr:uid="{BA0BCBD0-0767-4B91-9C38-1FC644DC1261}"/>
    <cellStyle name="20% - Ênfase5 118 2" xfId="9014" xr:uid="{173C790C-4168-4158-B7A4-1AA38937B5C8}"/>
    <cellStyle name="20% - Ênfase5 119" xfId="3994" xr:uid="{0F30D678-CF2B-4002-91EF-ABB9992D4BCE}"/>
    <cellStyle name="20% - Ênfase5 119 2" xfId="9028" xr:uid="{65BE3AD7-F033-4332-A138-69E26203FB90}"/>
    <cellStyle name="20% - Ênfase5 12" xfId="535" xr:uid="{6E338A3D-5CBF-492D-94D1-748AEA7A6760}"/>
    <cellStyle name="20% - Ênfase5 12 2" xfId="1484" xr:uid="{A04D14BA-B2C2-49E7-94B9-ABD1FB71C46B}"/>
    <cellStyle name="20% - Ênfase5 12 2 2" xfId="4720" xr:uid="{C0DF5B71-28CA-4ADB-A4B1-60FA2488DE8C}"/>
    <cellStyle name="20% - Ênfase5 12 2 2 2" xfId="14250" xr:uid="{2898FB36-3CAB-41D5-BD28-EDEDFD9ED8F1}"/>
    <cellStyle name="20% - Ênfase5 12 2 3" xfId="9341" xr:uid="{7D780F23-07DA-43B9-910D-DD10827D4BFF}"/>
    <cellStyle name="20% - Ênfase5 12 3" xfId="5967" xr:uid="{2FF3D77A-36D8-4081-88DE-99F649A7FC5F}"/>
    <cellStyle name="20% - Ênfase5 12 3 2" xfId="10574" xr:uid="{44594498-C4F7-4B1E-A11F-BE06B58A398D}"/>
    <cellStyle name="20% - Ênfase5 12 4" xfId="2420" xr:uid="{DDC6CF0A-264C-4BAF-A4A2-DB0FEEFF6A51}"/>
    <cellStyle name="20% - Ênfase5 12 4 2" xfId="13508" xr:uid="{DD80883F-C6A1-48B7-88D4-FF3A05F94F48}"/>
    <cellStyle name="20% - Ênfase5 12 5" xfId="7511" xr:uid="{BA1F0E1C-2B69-4D97-B073-ECD4BCC4EA13}"/>
    <cellStyle name="20% - Ênfase5 120" xfId="4009" xr:uid="{7E768E80-5FE9-4D96-88B5-45A82483A2CB}"/>
    <cellStyle name="20% - Ênfase5 120 2" xfId="9042" xr:uid="{76E43C5E-CEA0-48D3-8289-760BEECA26ED}"/>
    <cellStyle name="20% - Ênfase5 121" xfId="4023" xr:uid="{3B9CC567-DDAF-4F15-8599-9AEB40F42440}"/>
    <cellStyle name="20% - Ênfase5 121 2" xfId="9056" xr:uid="{25EC1E4E-A1CC-436A-9634-878ABF8B7FD1}"/>
    <cellStyle name="20% - Ênfase5 122" xfId="2202" xr:uid="{FCEC69C9-9235-406F-9E36-EE5F2C33EB1A}"/>
    <cellStyle name="20% - Ênfase5 123" xfId="2186" xr:uid="{A2EB68F4-80B0-4126-B930-CDA3CFE586B4}"/>
    <cellStyle name="20% - Ênfase5 123 2" xfId="13440" xr:uid="{92975325-F81A-49EF-AD96-0BE0DA8986B0}"/>
    <cellStyle name="20% - Ênfase5 124" xfId="318" xr:uid="{D4462B96-B1AA-43CC-9854-7B6B00AFBB8D}"/>
    <cellStyle name="20% - Ênfase5 125" xfId="7447" xr:uid="{1ADE173A-9105-48E1-8138-7E0AE921DDDD}"/>
    <cellStyle name="20% - Ênfase5 13" xfId="550" xr:uid="{0A059FF7-B9E4-470E-8B39-68CF5B6B9004}"/>
    <cellStyle name="20% - Ênfase5 13 2" xfId="1499" xr:uid="{7682218F-1B33-410D-9B1D-78D6AC7A27EF}"/>
    <cellStyle name="20% - Ênfase5 13 2 2" xfId="4777" xr:uid="{7DA110E7-B823-4FC1-A218-7A5A658E4215}"/>
    <cellStyle name="20% - Ênfase5 13 2 2 2" xfId="14285" xr:uid="{B6373EF5-52BF-41C3-A7AD-FE123ADC30E0}"/>
    <cellStyle name="20% - Ênfase5 13 2 3" xfId="9384" xr:uid="{9DA686D5-495C-45FD-8394-5436655C1DAC}"/>
    <cellStyle name="20% - Ênfase5 13 3" xfId="6014" xr:uid="{F6D5AFE0-7C19-4118-9AD8-678C2A28E33D}"/>
    <cellStyle name="20% - Ênfase5 13 3 2" xfId="10621" xr:uid="{8FD58EB0-F337-4BAB-BF77-E462F7D6F29A}"/>
    <cellStyle name="20% - Ênfase5 13 4" xfId="2435" xr:uid="{0CC404B0-CEB2-4AE3-A352-3893CBB34B60}"/>
    <cellStyle name="20% - Ênfase5 13 4 2" xfId="13523" xr:uid="{AAE24AB5-035F-42EA-B5E8-62D2D484451F}"/>
    <cellStyle name="20% - Ênfase5 13 5" xfId="7526" xr:uid="{697342B1-8ECE-4A09-8E28-1D2DC1DDE8EC}"/>
    <cellStyle name="20% - Ênfase5 14" xfId="565" xr:uid="{52DF1D94-F816-476F-B7B0-353A16B4A5B6}"/>
    <cellStyle name="20% - Ênfase5 14 2" xfId="1514" xr:uid="{DC8A735D-BC58-4996-BC36-F2E6967D77DF}"/>
    <cellStyle name="20% - Ênfase5 14 2 2" xfId="4803" xr:uid="{122B00AD-82B5-4761-BD11-D1FAF2FAA2FD}"/>
    <cellStyle name="20% - Ênfase5 14 2 2 2" xfId="14311" xr:uid="{BF49B93D-3893-4C0C-A14D-687347B0A9F1}"/>
    <cellStyle name="20% - Ênfase5 14 2 3" xfId="9410" xr:uid="{3B68A27B-4406-4BEF-8599-52E860B81F17}"/>
    <cellStyle name="20% - Ênfase5 14 3" xfId="6040" xr:uid="{F99B2733-90E5-4E85-9E99-9C7A97F5EC73}"/>
    <cellStyle name="20% - Ênfase5 14 3 2" xfId="10647" xr:uid="{CBD7E6AB-E63E-42F5-8BD8-2A381994B8EC}"/>
    <cellStyle name="20% - Ênfase5 14 4" xfId="2450" xr:uid="{9A16E9B8-DFF9-46E6-8604-70A15ED1E89E}"/>
    <cellStyle name="20% - Ênfase5 14 4 2" xfId="13538" xr:uid="{362D0E59-2AAC-4A3C-9366-25950D11F000}"/>
    <cellStyle name="20% - Ênfase5 14 5" xfId="7541" xr:uid="{0F8BDB9E-3ABE-4940-8100-DB68F719254E}"/>
    <cellStyle name="20% - Ênfase5 15" xfId="580" xr:uid="{B9463661-38FC-4254-AF0E-02A9C7DEDAA7}"/>
    <cellStyle name="20% - Ênfase5 15 2" xfId="1529" xr:uid="{3A65D460-CBA1-49E1-A902-3B0A315BDD6C}"/>
    <cellStyle name="20% - Ênfase5 15 2 2" xfId="4818" xr:uid="{81F436AB-01B8-47EB-B02B-A6FF0DD0739B}"/>
    <cellStyle name="20% - Ênfase5 15 2 2 2" xfId="14326" xr:uid="{21CA2E2A-70DD-41BE-A513-9FF4127AAFA3}"/>
    <cellStyle name="20% - Ênfase5 15 2 3" xfId="9425" xr:uid="{2AA27E47-EB16-476F-862A-143F13AD3A2A}"/>
    <cellStyle name="20% - Ênfase5 15 3" xfId="6055" xr:uid="{56E5FA41-F6FB-4207-B602-51202020B054}"/>
    <cellStyle name="20% - Ênfase5 15 3 2" xfId="10662" xr:uid="{1D7C5E28-4EC9-40F3-817E-CA113B890477}"/>
    <cellStyle name="20% - Ênfase5 15 4" xfId="2466" xr:uid="{74C93501-9E2B-4957-B7BA-497BF12E5206}"/>
    <cellStyle name="20% - Ênfase5 15 4 2" xfId="13554" xr:uid="{04FACB61-10F0-4ACB-AEF4-B91BDCA8A7E8}"/>
    <cellStyle name="20% - Ênfase5 15 5" xfId="7557" xr:uid="{0CDE2932-9000-4A3F-8607-C61A05B55B7F}"/>
    <cellStyle name="20% - Ênfase5 16" xfId="595" xr:uid="{DE11FABA-0B2C-4F67-9BF5-49D2562034E9}"/>
    <cellStyle name="20% - Ênfase5 16 2" xfId="1544" xr:uid="{A80C5227-8BC0-4E3A-A4D7-284B20F4318B}"/>
    <cellStyle name="20% - Ênfase5 16 2 2" xfId="4833" xr:uid="{CAE00AF8-2CAC-4653-B18B-6016F383C3D3}"/>
    <cellStyle name="20% - Ênfase5 16 2 2 2" xfId="14341" xr:uid="{7C362475-A269-4400-A514-DDEB0F650052}"/>
    <cellStyle name="20% - Ênfase5 16 2 3" xfId="9440" xr:uid="{E3427EA2-54F5-4896-A444-63793B22F923}"/>
    <cellStyle name="20% - Ênfase5 16 3" xfId="6070" xr:uid="{2D38BE66-09F9-41C7-A5F7-6A0AAC36AC9D}"/>
    <cellStyle name="20% - Ênfase5 16 3 2" xfId="10677" xr:uid="{1E3D4BFF-C53F-495C-AEF2-3AC9D8203187}"/>
    <cellStyle name="20% - Ênfase5 16 4" xfId="2484" xr:uid="{02A66FA4-0ED8-4954-B3B3-8B370737807E}"/>
    <cellStyle name="20% - Ênfase5 16 4 2" xfId="13572" xr:uid="{A7EC15FF-2490-4A1F-9AF4-0248CC0D9F8F}"/>
    <cellStyle name="20% - Ênfase5 16 5" xfId="7575" xr:uid="{B0C608CF-E4D7-4875-82DF-4DA3A44B73CA}"/>
    <cellStyle name="20% - Ênfase5 17" xfId="610" xr:uid="{D4C8E6ED-97B5-4C28-9DAB-076316DC1C22}"/>
    <cellStyle name="20% - Ênfase5 17 2" xfId="1559" xr:uid="{0B135B20-B4A3-44D8-A682-A99B5E2D07FE}"/>
    <cellStyle name="20% - Ênfase5 17 2 2" xfId="4848" xr:uid="{7F41A72B-FD10-439D-A1DA-71676C07C800}"/>
    <cellStyle name="20% - Ênfase5 17 2 2 2" xfId="14356" xr:uid="{BB72859E-FB64-402F-B4F0-8813562CAB98}"/>
    <cellStyle name="20% - Ênfase5 17 2 3" xfId="9455" xr:uid="{45B51ED5-C309-49B5-BC6A-FE17B71FB8A2}"/>
    <cellStyle name="20% - Ênfase5 17 3" xfId="6085" xr:uid="{CEAD72B6-40AA-4B17-8825-B6FD0A40B1EB}"/>
    <cellStyle name="20% - Ênfase5 17 3 2" xfId="10692" xr:uid="{AEFC85C1-2B45-416E-9859-855A71840557}"/>
    <cellStyle name="20% - Ênfase5 17 4" xfId="2503" xr:uid="{E4A6B793-A552-4555-8BE3-9218DA6499D9}"/>
    <cellStyle name="20% - Ênfase5 17 4 2" xfId="13590" xr:uid="{B23A7CF4-6AD5-4F86-BB68-28C83A989C4C}"/>
    <cellStyle name="20% - Ênfase5 17 5" xfId="7594" xr:uid="{1447A0CD-915C-45B1-AC2A-6FC6D957580D}"/>
    <cellStyle name="20% - Ênfase5 18" xfId="625" xr:uid="{706FB9B9-1807-415E-B844-0B3B9ECBF35C}"/>
    <cellStyle name="20% - Ênfase5 18 2" xfId="1574" xr:uid="{B8269A6B-2FAF-46CB-AC28-F8F4CDCB164C}"/>
    <cellStyle name="20% - Ênfase5 18 2 2" xfId="4863" xr:uid="{070A4B03-A1F6-4466-B27A-18A5C7B4C960}"/>
    <cellStyle name="20% - Ênfase5 18 2 2 2" xfId="14371" xr:uid="{854D4E3F-0BF6-4889-AFD7-BBB98E3AF1C8}"/>
    <cellStyle name="20% - Ênfase5 18 2 3" xfId="9470" xr:uid="{69CB36FA-82DA-407F-AC3D-E9FFC8B6E814}"/>
    <cellStyle name="20% - Ênfase5 18 3" xfId="6100" xr:uid="{19853197-DB4E-4CEC-BBC4-7583EF702280}"/>
    <cellStyle name="20% - Ênfase5 18 3 2" xfId="10707" xr:uid="{326144DB-F637-4166-9562-2203BB92A9C7}"/>
    <cellStyle name="20% - Ênfase5 18 4" xfId="2518" xr:uid="{2305155E-192D-4330-95B5-9623CC5F476B}"/>
    <cellStyle name="20% - Ênfase5 18 4 2" xfId="13605" xr:uid="{D87C9272-32E1-4A31-8682-B378EBA5C627}"/>
    <cellStyle name="20% - Ênfase5 18 5" xfId="7609" xr:uid="{CA597F4F-3B92-46D1-873C-2F6AB057C3E5}"/>
    <cellStyle name="20% - Ênfase5 19" xfId="640" xr:uid="{6C264EC1-3527-4077-8E2D-71E2B219E24E}"/>
    <cellStyle name="20% - Ênfase5 19 2" xfId="1589" xr:uid="{5AA74306-0641-4DE6-AA82-C3D4D70F11FA}"/>
    <cellStyle name="20% - Ênfase5 19 2 2" xfId="4877" xr:uid="{D9F37212-3E50-41B6-8C17-0991232C8881}"/>
    <cellStyle name="20% - Ênfase5 19 2 2 2" xfId="14385" xr:uid="{BA76B92A-2116-4DB4-9640-BD9B3B39CF0E}"/>
    <cellStyle name="20% - Ênfase5 19 2 3" xfId="9484" xr:uid="{5B9F4908-45A6-4871-A5D8-8BE137418935}"/>
    <cellStyle name="20% - Ênfase5 19 3" xfId="6114" xr:uid="{737F0A21-24DE-41E6-A632-1BA92578E703}"/>
    <cellStyle name="20% - Ênfase5 19 3 2" xfId="10721" xr:uid="{34E1EC86-93BE-46C5-9C80-A38DE7C2D54D}"/>
    <cellStyle name="20% - Ênfase5 19 4" xfId="2533" xr:uid="{D482A6B2-B2FF-4337-8209-EC7FFA5D8EE9}"/>
    <cellStyle name="20% - Ênfase5 19 4 2" xfId="13620" xr:uid="{175E4D6F-F383-40CB-B6EC-181FD642D279}"/>
    <cellStyle name="20% - Ênfase5 19 5" xfId="7624" xr:uid="{56E853E4-AE77-4692-ADF0-CAFB5BF6CC2D}"/>
    <cellStyle name="20% - Ênfase5 2" xfId="5" xr:uid="{00000000-0005-0000-0000-000004000000}"/>
    <cellStyle name="20% - Ênfase5 2 2" xfId="1350" xr:uid="{19C3AA9A-D1A5-4A57-9D8D-69B15FD51B4B}"/>
    <cellStyle name="20% - Ênfase5 2 2 2" xfId="4564" xr:uid="{326D5BAF-E407-414D-A80F-9249F3F56DE3}"/>
    <cellStyle name="20% - Ênfase5 2 2 2 2" xfId="14188" xr:uid="{B7EDA3F5-121F-4F92-9F42-E8D8B0B852EF}"/>
    <cellStyle name="20% - Ênfase5 2 2 3" xfId="9274" xr:uid="{CCE63957-D9B9-49E0-91F1-2E0BD0A8ED92}"/>
    <cellStyle name="20% - Ênfase5 2 3" xfId="5896" xr:uid="{4E205817-122B-46C6-B213-5F3FA6EBD0D1}"/>
    <cellStyle name="20% - Ênfase5 2 3 2" xfId="10503" xr:uid="{4FFD7331-E1C7-474C-AEB7-FF1A2A3E741F}"/>
    <cellStyle name="20% - Ênfase5 2 4" xfId="7213" xr:uid="{62FC6CA0-B10F-4457-B5B2-14EA5C34454B}"/>
    <cellStyle name="20% - Ênfase5 2 5" xfId="2203" xr:uid="{78D419B9-FC70-4E5B-96FE-527734F89743}"/>
    <cellStyle name="20% - Ênfase5 2 5 2" xfId="13450" xr:uid="{51B58F06-CA82-4B7D-AFD5-4C22C1F57D7F}"/>
    <cellStyle name="20% - Ênfase5 2 6" xfId="401" xr:uid="{4EFC2BDA-EFBF-4A8B-B254-A262F245D0B7}"/>
    <cellStyle name="20% - Ênfase5 2 7" xfId="7458" xr:uid="{D450A608-710B-482E-A724-94A8EF79AACE}"/>
    <cellStyle name="20% - Ênfase5 20" xfId="655" xr:uid="{F13AB9A4-C319-42BE-B182-1B2F2F2603EF}"/>
    <cellStyle name="20% - Ênfase5 20 2" xfId="1604" xr:uid="{780BC116-1900-414A-8D97-A98D4B647AEC}"/>
    <cellStyle name="20% - Ênfase5 20 2 2" xfId="4892" xr:uid="{4E918050-3D43-4534-960F-9F96D265AE02}"/>
    <cellStyle name="20% - Ênfase5 20 2 2 2" xfId="14400" xr:uid="{F103B80C-7C43-4B03-A8BB-AFDADACBFC55}"/>
    <cellStyle name="20% - Ênfase5 20 2 3" xfId="9499" xr:uid="{A16B1B2B-C0B1-4DAF-859A-FAFAE39FEC0A}"/>
    <cellStyle name="20% - Ênfase5 20 3" xfId="6129" xr:uid="{9223EB63-5E81-4A81-8750-3100A2A45DEB}"/>
    <cellStyle name="20% - Ênfase5 20 3 2" xfId="10736" xr:uid="{E47FD94B-0D01-443F-9BAF-2A3AC5DBF9E0}"/>
    <cellStyle name="20% - Ênfase5 20 4" xfId="2548" xr:uid="{9B52C241-9B03-4AF1-9DAD-3C8713B480F7}"/>
    <cellStyle name="20% - Ênfase5 20 4 2" xfId="13635" xr:uid="{80FC2104-ED8F-478C-ACD0-6B41FA2D859F}"/>
    <cellStyle name="20% - Ênfase5 20 5" xfId="7639" xr:uid="{5AF9CA61-2F56-4A91-8B1C-F45CF24E7AB8}"/>
    <cellStyle name="20% - Ênfase5 21" xfId="670" xr:uid="{E283289A-F2B0-4527-A831-1396A2A8EA04}"/>
    <cellStyle name="20% - Ênfase5 21 2" xfId="1619" xr:uid="{2F1C561F-7FA5-4D9D-B62A-7A0877F318EB}"/>
    <cellStyle name="20% - Ênfase5 21 2 2" xfId="4906" xr:uid="{BDCBFC01-BD60-41FE-A50C-22B0C36F0869}"/>
    <cellStyle name="20% - Ênfase5 21 2 2 2" xfId="14414" xr:uid="{7127E2E7-E563-42B5-95AD-1581BF4B0F2C}"/>
    <cellStyle name="20% - Ênfase5 21 2 3" xfId="9513" xr:uid="{2A158964-2588-40AB-83C7-C43F505AC947}"/>
    <cellStyle name="20% - Ênfase5 21 3" xfId="6143" xr:uid="{5A0FC2F5-383E-4746-94DD-837E38F30184}"/>
    <cellStyle name="20% - Ênfase5 21 3 2" xfId="10750" xr:uid="{E672B189-2B8D-4144-8449-86FFA8BF4C5D}"/>
    <cellStyle name="20% - Ênfase5 21 4" xfId="2563" xr:uid="{E57FB0E5-B03F-4563-961B-619E41547AD1}"/>
    <cellStyle name="20% - Ênfase5 21 4 2" xfId="13650" xr:uid="{85381429-4ACD-448B-8539-09AF4DF3B6F5}"/>
    <cellStyle name="20% - Ênfase5 21 5" xfId="7654" xr:uid="{516135E0-5F5A-4C08-8F7A-B8F9FEA18127}"/>
    <cellStyle name="20% - Ênfase5 22" xfId="684" xr:uid="{877F7750-671F-4AC6-B48F-28C79C150CD6}"/>
    <cellStyle name="20% - Ênfase5 22 2" xfId="1633" xr:uid="{33DE815A-D979-455C-A9BE-2CF4841250E1}"/>
    <cellStyle name="20% - Ênfase5 22 2 2" xfId="4920" xr:uid="{3EC625AF-94F0-4E94-839D-E33B534E440F}"/>
    <cellStyle name="20% - Ênfase5 22 2 2 2" xfId="14428" xr:uid="{2828F86D-4214-45F0-9662-46F60F9DD922}"/>
    <cellStyle name="20% - Ênfase5 22 2 3" xfId="9527" xr:uid="{00295AAC-C56F-4F94-AC0F-176D8D4C8F3B}"/>
    <cellStyle name="20% - Ênfase5 22 3" xfId="6157" xr:uid="{F124CA75-DEAE-4970-82D8-F523D5D0470D}"/>
    <cellStyle name="20% - Ênfase5 22 3 2" xfId="10764" xr:uid="{278563E6-EC8B-4095-96F6-06201A0926AD}"/>
    <cellStyle name="20% - Ênfase5 22 4" xfId="2578" xr:uid="{EDA000A1-2380-47B9-975B-3FE332680277}"/>
    <cellStyle name="20% - Ênfase5 22 4 2" xfId="13665" xr:uid="{5ED3BD26-9836-4A91-9E2F-1457C84ED290}"/>
    <cellStyle name="20% - Ênfase5 22 5" xfId="7669" xr:uid="{DAF941A2-105A-4AD3-9EF3-979D18F71DAC}"/>
    <cellStyle name="20% - Ênfase5 23" xfId="698" xr:uid="{FB2E1DBF-C5D2-447C-8F8F-EF4C35C419A7}"/>
    <cellStyle name="20% - Ênfase5 23 2" xfId="1647" xr:uid="{998A4732-E07C-4DAC-9784-571FFEFD0403}"/>
    <cellStyle name="20% - Ênfase5 23 2 2" xfId="4934" xr:uid="{FC826776-B542-4AEF-9CC0-BFB0396B5EDD}"/>
    <cellStyle name="20% - Ênfase5 23 2 2 2" xfId="14442" xr:uid="{7D5543BA-4FA2-4F7E-9532-E130874008B3}"/>
    <cellStyle name="20% - Ênfase5 23 2 3" xfId="9541" xr:uid="{D96B6CBD-FDA9-42B1-9816-EBA6EE155BEF}"/>
    <cellStyle name="20% - Ênfase5 23 3" xfId="6171" xr:uid="{35E601D6-77D0-427E-9BBC-9A30C86E28CD}"/>
    <cellStyle name="20% - Ênfase5 23 3 2" xfId="10778" xr:uid="{0B9D6958-75D5-4BF6-AC75-A533C20398E9}"/>
    <cellStyle name="20% - Ênfase5 23 4" xfId="2592" xr:uid="{5A4A25B5-6316-43C6-ADC1-AC827074FCD0}"/>
    <cellStyle name="20% - Ênfase5 23 4 2" xfId="13679" xr:uid="{8F716FFA-DDB3-42F6-B3A9-6BFE7087C2DC}"/>
    <cellStyle name="20% - Ênfase5 23 5" xfId="7683" xr:uid="{99BEF097-7499-4F9E-87FB-4E0DB97F7AFB}"/>
    <cellStyle name="20% - Ênfase5 24" xfId="712" xr:uid="{F3FF59AB-D2FF-4919-A2C8-CCA8A8BE98E2}"/>
    <cellStyle name="20% - Ênfase5 24 2" xfId="1661" xr:uid="{7D7E433D-2BB7-471F-B101-F9F26C09A149}"/>
    <cellStyle name="20% - Ênfase5 24 2 2" xfId="4948" xr:uid="{A664D24C-E023-45AE-8B7B-B16A37DE0C2E}"/>
    <cellStyle name="20% - Ênfase5 24 2 2 2" xfId="14456" xr:uid="{8FC124AA-D1B7-4D22-9A67-9398963F1B38}"/>
    <cellStyle name="20% - Ênfase5 24 2 3" xfId="9555" xr:uid="{C4F22A18-BB58-4DE4-8A44-014991DD1BEE}"/>
    <cellStyle name="20% - Ênfase5 24 3" xfId="6185" xr:uid="{64CA10FF-BC6A-44CA-9EFA-6713F3C99062}"/>
    <cellStyle name="20% - Ênfase5 24 3 2" xfId="10792" xr:uid="{94D575D9-3AC9-4699-B753-8E30B1CE421C}"/>
    <cellStyle name="20% - Ênfase5 24 4" xfId="2606" xr:uid="{76056492-A326-4DDD-8335-9A95F21A1C42}"/>
    <cellStyle name="20% - Ênfase5 24 4 2" xfId="13693" xr:uid="{C81B4C1C-50F6-4CD4-B5F3-8AB78F894464}"/>
    <cellStyle name="20% - Ênfase5 24 5" xfId="7697" xr:uid="{96581649-433F-414F-9895-83078CD7EC65}"/>
    <cellStyle name="20% - Ênfase5 25" xfId="727" xr:uid="{D95A3771-FCAA-4C0D-881D-C19117B4F01E}"/>
    <cellStyle name="20% - Ênfase5 25 2" xfId="1676" xr:uid="{46059414-2A47-47CF-9462-AC3C054F7EA0}"/>
    <cellStyle name="20% - Ênfase5 25 2 2" xfId="4962" xr:uid="{54B1B9E1-738E-4A4B-B3F8-EE208ECF2C73}"/>
    <cellStyle name="20% - Ênfase5 25 2 2 2" xfId="14470" xr:uid="{21DF93EE-F39C-4D08-AE43-B176301B71BD}"/>
    <cellStyle name="20% - Ênfase5 25 2 3" xfId="9569" xr:uid="{C59A2C6A-540B-42B3-96E0-4D6339399000}"/>
    <cellStyle name="20% - Ênfase5 25 3" xfId="6199" xr:uid="{C83E03BE-CD22-4E41-A7EE-E98A469318F5}"/>
    <cellStyle name="20% - Ênfase5 25 3 2" xfId="10806" xr:uid="{6BDF6E59-6F08-4ACA-8E46-3A572440F37B}"/>
    <cellStyle name="20% - Ênfase5 25 4" xfId="2620" xr:uid="{872D4C9D-EF66-412E-A3FB-1BE46CB222BE}"/>
    <cellStyle name="20% - Ênfase5 25 4 2" xfId="13707" xr:uid="{2CF348CE-42A9-46F7-932D-142EAE7D0EB5}"/>
    <cellStyle name="20% - Ênfase5 25 5" xfId="7711" xr:uid="{A4FB3547-9F34-4DC4-BB99-1F5319D23F6F}"/>
    <cellStyle name="20% - Ênfase5 26" xfId="765" xr:uid="{28773854-E6BD-4885-B716-86B608B25F95}"/>
    <cellStyle name="20% - Ênfase5 26 2" xfId="1710" xr:uid="{FE56F365-5353-476B-9CCD-0497D9BB6BDD}"/>
    <cellStyle name="20% - Ênfase5 26 2 2" xfId="4976" xr:uid="{CD050ED1-CE4F-46C3-9AD1-D4E980405C9F}"/>
    <cellStyle name="20% - Ênfase5 26 2 2 2" xfId="14484" xr:uid="{6AF1BB8A-931C-4A61-BDB7-8598DBD993F7}"/>
    <cellStyle name="20% - Ênfase5 26 2 3" xfId="9583" xr:uid="{F76DB88C-2625-4651-9D4F-A3D2ADA62D70}"/>
    <cellStyle name="20% - Ênfase5 26 3" xfId="6213" xr:uid="{BB7AB000-18A0-40DF-82FC-BA3F6AD0A256}"/>
    <cellStyle name="20% - Ênfase5 26 3 2" xfId="10820" xr:uid="{A8615773-C560-4102-8ABB-17CCA440415F}"/>
    <cellStyle name="20% - Ênfase5 26 4" xfId="2634" xr:uid="{F32ED357-D2CB-47CA-A3FF-5B2D19437E05}"/>
    <cellStyle name="20% - Ênfase5 26 4 2" xfId="13721" xr:uid="{E424BEC5-2586-4AC3-A653-46FEF7B51522}"/>
    <cellStyle name="20% - Ênfase5 26 5" xfId="7725" xr:uid="{34CA4A18-AED7-4EBA-944F-67F0289ED261}"/>
    <cellStyle name="20% - Ênfase5 27" xfId="766" xr:uid="{C1809F6F-72E0-490A-84F2-EC071C798A6A}"/>
    <cellStyle name="20% - Ênfase5 27 2" xfId="1711" xr:uid="{B06A2B92-7191-4B37-A209-63AAEC187CF2}"/>
    <cellStyle name="20% - Ênfase5 27 2 2" xfId="4990" xr:uid="{AB692B76-FE12-4B26-BB5E-0F608AA4E8BA}"/>
    <cellStyle name="20% - Ênfase5 27 2 2 2" xfId="14498" xr:uid="{44B6A584-73CF-4151-ACDF-2207890F3B00}"/>
    <cellStyle name="20% - Ênfase5 27 2 3" xfId="9597" xr:uid="{D7943367-8332-4384-A521-709F16B238AB}"/>
    <cellStyle name="20% - Ênfase5 27 3" xfId="6227" xr:uid="{28B84A4D-95C7-40F7-9267-93847FA14B9F}"/>
    <cellStyle name="20% - Ênfase5 27 3 2" xfId="10834" xr:uid="{0131EDB0-14E6-42C5-935C-80EAA61A7B08}"/>
    <cellStyle name="20% - Ênfase5 27 4" xfId="2648" xr:uid="{4E903279-3FC8-4A81-A386-82660C11CE23}"/>
    <cellStyle name="20% - Ênfase5 27 4 2" xfId="13735" xr:uid="{4C6EB004-41BF-445D-9F1F-D18175F21CF2}"/>
    <cellStyle name="20% - Ênfase5 27 5" xfId="7739" xr:uid="{E1FA8C47-8FBC-41E0-ACD6-44DAEE54E73D}"/>
    <cellStyle name="20% - Ênfase5 28" xfId="767" xr:uid="{1BC44432-AF58-4C27-B18D-85CEFD121870}"/>
    <cellStyle name="20% - Ênfase5 28 2" xfId="1712" xr:uid="{1957EDA0-4003-4D61-80CC-62A1E7E97CD8}"/>
    <cellStyle name="20% - Ênfase5 28 2 2" xfId="5004" xr:uid="{47EFB03A-16FD-4A6E-AE4D-F580CF6F584C}"/>
    <cellStyle name="20% - Ênfase5 28 2 2 2" xfId="14512" xr:uid="{C154B77B-F15D-4C1F-B879-9C1D563695E8}"/>
    <cellStyle name="20% - Ênfase5 28 2 3" xfId="9611" xr:uid="{EC68D9BC-D53E-423D-B3BF-7611F7605DFA}"/>
    <cellStyle name="20% - Ênfase5 28 3" xfId="6241" xr:uid="{29865F34-EFC0-4C60-BD6E-EE05F1967D84}"/>
    <cellStyle name="20% - Ênfase5 28 3 2" xfId="10848" xr:uid="{B57E15A7-F806-4415-AACF-2659085F6266}"/>
    <cellStyle name="20% - Ênfase5 28 4" xfId="2662" xr:uid="{CC8C1BCB-651B-46BD-8F78-EEBB9F9A9D27}"/>
    <cellStyle name="20% - Ênfase5 28 4 2" xfId="13749" xr:uid="{ABDE7F45-EEDE-43B1-8917-86545A886BA2}"/>
    <cellStyle name="20% - Ênfase5 28 5" xfId="7753" xr:uid="{0D5A747B-4301-491A-AE16-AF3E857D0326}"/>
    <cellStyle name="20% - Ênfase5 29" xfId="768" xr:uid="{45B1ED04-EB05-4C42-9BB2-EAFCCEB911BE}"/>
    <cellStyle name="20% - Ênfase5 29 2" xfId="1713" xr:uid="{C9150B10-5BBB-482E-ABFA-164C28D4C637}"/>
    <cellStyle name="20% - Ênfase5 29 2 2" xfId="5018" xr:uid="{A9E737D8-30F6-430E-90A1-1FA280FD20C2}"/>
    <cellStyle name="20% - Ênfase5 29 2 2 2" xfId="14526" xr:uid="{53895066-B18D-4E80-8590-EE3B6E52A12A}"/>
    <cellStyle name="20% - Ênfase5 29 2 3" xfId="9625" xr:uid="{48D4D43F-CFB4-41D6-9C93-211911A7DA55}"/>
    <cellStyle name="20% - Ênfase5 29 3" xfId="6255" xr:uid="{A5E96216-FFDC-4E1B-923D-5C0183C2BDB0}"/>
    <cellStyle name="20% - Ênfase5 29 3 2" xfId="10862" xr:uid="{6C0641B4-DC5E-4D92-9437-F3B74A2AC215}"/>
    <cellStyle name="20% - Ênfase5 29 4" xfId="2676" xr:uid="{0C4D1D56-A484-4B25-B007-6BAEB9A92AB0}"/>
    <cellStyle name="20% - Ênfase5 29 4 2" xfId="13763" xr:uid="{77F54098-56CA-4BFF-A63A-0803653C9AB4}"/>
    <cellStyle name="20% - Ênfase5 29 5" xfId="7767" xr:uid="{9464FFB5-ED82-41E6-A2A5-95D0A17EC472}"/>
    <cellStyle name="20% - Ênfase5 3" xfId="229" xr:uid="{81FD329F-FEED-414A-BE31-CCF2A34E1B77}"/>
    <cellStyle name="20% - Ênfase5 3 2" xfId="1365" xr:uid="{0B609BCB-35E0-46A9-9E59-E0616320E4E1}"/>
    <cellStyle name="20% - Ênfase5 3 2 2" xfId="4631" xr:uid="{D8A8E211-57D6-436F-9AD9-41790FE337AE}"/>
    <cellStyle name="20% - Ênfase5 3 2 3" xfId="4278" xr:uid="{89CB89F6-957A-442E-8A74-8C1FA3ECC3E8}"/>
    <cellStyle name="20% - Ênfase5 3 2 4" xfId="13256" xr:uid="{DDC88A1B-1CBF-4753-9356-920EEAF3EE4F}"/>
    <cellStyle name="20% - Ênfase5 3 3" xfId="4586" xr:uid="{F75381BA-7B46-42D4-AEE0-8B4EFD862C32}"/>
    <cellStyle name="20% - Ênfase5 3 4" xfId="4169" xr:uid="{1D00A422-6E5B-424F-B9C3-8070621D11E7}"/>
    <cellStyle name="20% - Ênfase5 3 4 2" xfId="9168" xr:uid="{AE69992F-9C38-4147-ADCD-47BADC17E1F4}"/>
    <cellStyle name="20% - Ênfase5 3 5" xfId="2292" xr:uid="{2443FF3F-3C41-413C-803E-EAD9021B7E3E}"/>
    <cellStyle name="20% - Ênfase5 3 6" xfId="416" xr:uid="{C096A70C-AFBC-4000-A38F-547DCAB033C3}"/>
    <cellStyle name="20% - Ênfase5 30" xfId="769" xr:uid="{F9C8C332-5295-4EA0-B71D-CA1BD6F72A81}"/>
    <cellStyle name="20% - Ênfase5 30 2" xfId="1714" xr:uid="{6D5416F6-B4CE-45C9-BD9D-105211D8958C}"/>
    <cellStyle name="20% - Ênfase5 30 2 2" xfId="5032" xr:uid="{7BF86683-44A1-4DD7-B860-09A741CD3047}"/>
    <cellStyle name="20% - Ênfase5 30 2 2 2" xfId="14540" xr:uid="{3CA290C3-7806-4F4A-A9A5-44B67B3E96CB}"/>
    <cellStyle name="20% - Ênfase5 30 2 3" xfId="9639" xr:uid="{07BB8854-6B84-4090-B05F-8967243B07F2}"/>
    <cellStyle name="20% - Ênfase5 30 3" xfId="6269" xr:uid="{538C6EB6-AF42-46DC-A676-246810AEF9FC}"/>
    <cellStyle name="20% - Ênfase5 30 3 2" xfId="10876" xr:uid="{446F722F-195C-459F-ADD0-0C69EEF1093B}"/>
    <cellStyle name="20% - Ênfase5 30 4" xfId="2690" xr:uid="{ABF6302B-3B7E-48AD-9948-392A00586606}"/>
    <cellStyle name="20% - Ênfase5 30 4 2" xfId="13777" xr:uid="{D5A7AC61-2C6A-4992-AB10-B76929F0228F}"/>
    <cellStyle name="20% - Ênfase5 30 5" xfId="7781" xr:uid="{66D8F94B-1DD0-44A3-A30A-3398373014F1}"/>
    <cellStyle name="20% - Ênfase5 31" xfId="1049" xr:uid="{EBB84A32-0E2C-42B3-A0AB-A941E0B4A02F}"/>
    <cellStyle name="20% - Ênfase5 31 2" xfId="1830" xr:uid="{75F6E7E5-E79A-4E27-975B-B6103762A3FB}"/>
    <cellStyle name="20% - Ênfase5 31 2 2" xfId="5046" xr:uid="{22C52EDE-2299-4A43-9891-5FA1984F0122}"/>
    <cellStyle name="20% - Ênfase5 31 2 2 2" xfId="14554" xr:uid="{7E60E7F9-FA75-4FA3-9082-0481DB1D3A21}"/>
    <cellStyle name="20% - Ênfase5 31 2 3" xfId="9653" xr:uid="{863FD484-7E68-427D-B2AD-4D6F50F08ED8}"/>
    <cellStyle name="20% - Ênfase5 31 3" xfId="6283" xr:uid="{D10D6601-CCE6-4913-9D50-71D0C42EBACD}"/>
    <cellStyle name="20% - Ênfase5 31 3 2" xfId="10890" xr:uid="{82F280A1-A806-49A5-8E5F-921F0D3401D3}"/>
    <cellStyle name="20% - Ênfase5 31 4" xfId="2704" xr:uid="{2612A022-8FFC-427F-A35F-5AB7D95551B5}"/>
    <cellStyle name="20% - Ênfase5 31 4 2" xfId="13791" xr:uid="{24AE64A9-9AB7-4E04-8E06-450F445686A8}"/>
    <cellStyle name="20% - Ênfase5 31 5" xfId="7795" xr:uid="{09EB77EF-7AD1-4FBF-B991-D2504628F6EB}"/>
    <cellStyle name="20% - Ênfase5 32" xfId="1063" xr:uid="{5FD630A3-7CFA-44CC-9584-11AEFCA6DBE1}"/>
    <cellStyle name="20% - Ênfase5 32 2" xfId="1844" xr:uid="{D9234598-85E0-4E64-98A6-A29B233F4E79}"/>
    <cellStyle name="20% - Ênfase5 32 2 2" xfId="5060" xr:uid="{E539CFAD-AABE-40C5-B521-F000A5516747}"/>
    <cellStyle name="20% - Ênfase5 32 2 2 2" xfId="14568" xr:uid="{42267B02-EC82-4E81-84BF-24DB380F6373}"/>
    <cellStyle name="20% - Ênfase5 32 2 3" xfId="9667" xr:uid="{748C73C4-7650-42A4-BC14-6DD86ACA4830}"/>
    <cellStyle name="20% - Ênfase5 32 3" xfId="6297" xr:uid="{77B54249-2FA2-4D10-BD70-D11F535CA16A}"/>
    <cellStyle name="20% - Ênfase5 32 3 2" xfId="10904" xr:uid="{FD64452B-1CD8-4A5C-9A0B-D2BEB591F65C}"/>
    <cellStyle name="20% - Ênfase5 32 4" xfId="2718" xr:uid="{8DD58DCA-5A84-4051-8E89-3D6227FAB96E}"/>
    <cellStyle name="20% - Ênfase5 32 4 2" xfId="13805" xr:uid="{45F4E405-9EE2-4A39-BB45-A718353A2B34}"/>
    <cellStyle name="20% - Ênfase5 32 5" xfId="7809" xr:uid="{29CB79F9-4975-40F8-B683-B6127902D51D}"/>
    <cellStyle name="20% - Ênfase5 33" xfId="1078" xr:uid="{88B17415-0A8C-4DCA-9759-7D460FE5664F}"/>
    <cellStyle name="20% - Ênfase5 33 2" xfId="1859" xr:uid="{11E10863-2D94-4026-A31E-397925A5C80A}"/>
    <cellStyle name="20% - Ênfase5 33 2 2" xfId="5074" xr:uid="{BDEE17B4-EC14-46FA-961D-85F575697D2C}"/>
    <cellStyle name="20% - Ênfase5 33 2 2 2" xfId="14582" xr:uid="{EA36EAF8-6C2C-4EBC-BC7C-7A747490FFFB}"/>
    <cellStyle name="20% - Ênfase5 33 2 3" xfId="9681" xr:uid="{62D5DB3F-B647-4B79-9698-8FE6ED263D39}"/>
    <cellStyle name="20% - Ênfase5 33 3" xfId="6311" xr:uid="{26E6925C-CA45-402E-B0E4-72D9E51B4486}"/>
    <cellStyle name="20% - Ênfase5 33 3 2" xfId="10918" xr:uid="{6040C7F8-730B-4127-8256-B594B03E855B}"/>
    <cellStyle name="20% - Ênfase5 33 4" xfId="2732" xr:uid="{3D792B55-2A19-4FE4-8C6E-C866ABBA3313}"/>
    <cellStyle name="20% - Ênfase5 33 4 2" xfId="13819" xr:uid="{54AC6544-C093-46D6-9990-0B14461899A4}"/>
    <cellStyle name="20% - Ênfase5 33 5" xfId="7823" xr:uid="{0DC35E10-F102-4523-A2FA-5F681F7703EE}"/>
    <cellStyle name="20% - Ênfase5 34" xfId="1093" xr:uid="{57154176-40D7-409F-99CB-4E61532879BD}"/>
    <cellStyle name="20% - Ênfase5 34 2" xfId="1874" xr:uid="{AB0D152C-3E0A-471A-B600-FD0173EF2D61}"/>
    <cellStyle name="20% - Ênfase5 34 2 2" xfId="5088" xr:uid="{C0595848-A73E-41BE-9A8C-F6DC645436A8}"/>
    <cellStyle name="20% - Ênfase5 34 2 2 2" xfId="14596" xr:uid="{1CBFE1E2-1673-496B-AA04-6D6BD8ADFDCE}"/>
    <cellStyle name="20% - Ênfase5 34 2 3" xfId="9695" xr:uid="{E3DB7425-CCF0-4E96-A4B5-CE71FE7699A5}"/>
    <cellStyle name="20% - Ênfase5 34 3" xfId="6325" xr:uid="{26DE3179-B346-40E8-B236-9947D1BE9B65}"/>
    <cellStyle name="20% - Ênfase5 34 3 2" xfId="10932" xr:uid="{2BE78C09-45D9-450B-9CDB-5162B3C35FB9}"/>
    <cellStyle name="20% - Ênfase5 34 4" xfId="2746" xr:uid="{963F59A4-0B40-4A7C-89EB-5595DAF9343F}"/>
    <cellStyle name="20% - Ênfase5 34 4 2" xfId="13833" xr:uid="{D532BF4F-60AB-40F5-9C0B-BC1E006CCBD4}"/>
    <cellStyle name="20% - Ênfase5 34 5" xfId="7837" xr:uid="{710CEB95-E089-4217-BBC4-833BA9004FF8}"/>
    <cellStyle name="20% - Ênfase5 35" xfId="1107" xr:uid="{B834CDD4-3309-4A59-8C93-85F1A415F725}"/>
    <cellStyle name="20% - Ênfase5 35 2" xfId="1888" xr:uid="{82977077-C498-4BA8-89B5-8E66AFBD8434}"/>
    <cellStyle name="20% - Ênfase5 35 2 2" xfId="5102" xr:uid="{FE7B29BE-BA67-480C-95DD-469CDD0B7D29}"/>
    <cellStyle name="20% - Ênfase5 35 2 2 2" xfId="14610" xr:uid="{D34845B9-76E2-4EAD-810A-4B83B3F4A77B}"/>
    <cellStyle name="20% - Ênfase5 35 2 3" xfId="9709" xr:uid="{B4F3C9C7-6BC5-415B-A128-CCC9944814DF}"/>
    <cellStyle name="20% - Ênfase5 35 3" xfId="6339" xr:uid="{DF6ED646-E972-49E3-9C1B-5DD28D611BDA}"/>
    <cellStyle name="20% - Ênfase5 35 3 2" xfId="10946" xr:uid="{C7E630D9-8AF0-4276-9709-441C820B4697}"/>
    <cellStyle name="20% - Ênfase5 35 4" xfId="2760" xr:uid="{80217ECD-A468-4638-A410-D776BD6C1309}"/>
    <cellStyle name="20% - Ênfase5 35 4 2" xfId="13847" xr:uid="{1770D944-128D-4B0D-BA61-E0A9DBC24EFF}"/>
    <cellStyle name="20% - Ênfase5 35 5" xfId="7851" xr:uid="{91CA1A7E-166B-4E05-888D-691817152EBA}"/>
    <cellStyle name="20% - Ênfase5 36" xfId="1122" xr:uid="{F4B42E7E-87BA-4B33-938B-B2C72544B9EC}"/>
    <cellStyle name="20% - Ênfase5 36 2" xfId="1903" xr:uid="{0D7A8D05-419A-4D65-A074-B762EC2701F4}"/>
    <cellStyle name="20% - Ênfase5 36 2 2" xfId="5116" xr:uid="{49899B38-37B6-4899-B9DB-7D136C6EC702}"/>
    <cellStyle name="20% - Ênfase5 36 2 2 2" xfId="14623" xr:uid="{B9D42635-7261-41EE-BEE1-D167A613C44F}"/>
    <cellStyle name="20% - Ênfase5 36 2 3" xfId="9723" xr:uid="{054FCBDB-764A-489D-88CB-015302476AC8}"/>
    <cellStyle name="20% - Ênfase5 36 3" xfId="6353" xr:uid="{1EAEF6C7-44EF-4B4C-A0D6-6F862AD62D4A}"/>
    <cellStyle name="20% - Ênfase5 36 3 2" xfId="10960" xr:uid="{102DED79-AC16-4E75-80DB-2301A8DB34A9}"/>
    <cellStyle name="20% - Ênfase5 36 4" xfId="2779" xr:uid="{41D06BFD-519D-4618-BDFB-9D2974A60777}"/>
    <cellStyle name="20% - Ênfase5 36 4 2" xfId="13861" xr:uid="{E7690AE8-B51B-4416-8B65-E5D5AE56B6AB}"/>
    <cellStyle name="20% - Ênfase5 36 5" xfId="7865" xr:uid="{D96ADDFC-F75C-45FD-B176-A4B77FA91A5A}"/>
    <cellStyle name="20% - Ênfase5 37" xfId="1137" xr:uid="{72096358-DC1A-4AC9-9DA6-99F42B95CAFB}"/>
    <cellStyle name="20% - Ênfase5 37 2" xfId="1918" xr:uid="{73B87469-F0B7-44E0-9653-70DDD53BF813}"/>
    <cellStyle name="20% - Ênfase5 37 2 2" xfId="5130" xr:uid="{7DE5EF84-DCDA-4914-A9C8-C7AC5BBA7823}"/>
    <cellStyle name="20% - Ênfase5 37 2 2 2" xfId="14637" xr:uid="{6531E1B4-0F63-4F93-BE21-51FCE2333087}"/>
    <cellStyle name="20% - Ênfase5 37 2 3" xfId="9737" xr:uid="{6BE27C53-67EA-4A50-8904-EB91BF84B21E}"/>
    <cellStyle name="20% - Ênfase5 37 3" xfId="6367" xr:uid="{AB6AAEB5-A80D-4E8F-A62F-4A425305E534}"/>
    <cellStyle name="20% - Ênfase5 37 3 2" xfId="10974" xr:uid="{EB378298-F471-483B-98EE-46F8CF93624D}"/>
    <cellStyle name="20% - Ênfase5 37 4" xfId="2793" xr:uid="{134DD4D4-6FC9-45CE-A8DF-4B92455E0A7E}"/>
    <cellStyle name="20% - Ênfase5 37 4 2" xfId="13875" xr:uid="{4EBF0649-776C-4230-BA77-89D4957976BC}"/>
    <cellStyle name="20% - Ênfase5 37 5" xfId="7879" xr:uid="{884F1BBF-95B3-47ED-A1DE-DBD5B20B0F08}"/>
    <cellStyle name="20% - Ênfase5 38" xfId="1151" xr:uid="{1EEBE5FA-8D27-457B-A17B-5D9C35272D75}"/>
    <cellStyle name="20% - Ênfase5 38 2" xfId="1932" xr:uid="{8CA828A1-493A-48D4-BC73-491D63DC53EA}"/>
    <cellStyle name="20% - Ênfase5 38 2 2" xfId="5144" xr:uid="{5C4939D5-BD67-4E91-A48A-CFC91ED5EECA}"/>
    <cellStyle name="20% - Ênfase5 38 2 2 2" xfId="14651" xr:uid="{F630DF80-A3F7-40C9-9E60-7B7C4190758D}"/>
    <cellStyle name="20% - Ênfase5 38 2 3" xfId="9751" xr:uid="{F743EB5D-5927-41A6-9005-EE3DF91243D0}"/>
    <cellStyle name="20% - Ênfase5 38 3" xfId="6381" xr:uid="{293D3EA6-0233-4B54-BE16-FE8672A4D412}"/>
    <cellStyle name="20% - Ênfase5 38 3 2" xfId="10988" xr:uid="{76FDC65F-B73C-49BF-9B3A-03C5AE5FF334}"/>
    <cellStyle name="20% - Ênfase5 38 4" xfId="2807" xr:uid="{F60531F7-79F5-4530-A46F-F45D7154EFB5}"/>
    <cellStyle name="20% - Ênfase5 38 4 2" xfId="13889" xr:uid="{85555184-3AB1-4048-991D-A57F9855CB44}"/>
    <cellStyle name="20% - Ênfase5 38 5" xfId="7893" xr:uid="{CF707D33-B374-460B-BA3F-CECD48F3208E}"/>
    <cellStyle name="20% - Ênfase5 39" xfId="1166" xr:uid="{01D9BC35-CCF7-47A1-BB8F-FEAF4BC3DADF}"/>
    <cellStyle name="20% - Ênfase5 39 2" xfId="1947" xr:uid="{09EE6927-1E8A-42D8-A6DE-AED2B4D35833}"/>
    <cellStyle name="20% - Ênfase5 39 2 2" xfId="5158" xr:uid="{A4CB21B2-E33B-4D34-BCD5-6E833A2D57E5}"/>
    <cellStyle name="20% - Ênfase5 39 2 2 2" xfId="14665" xr:uid="{5CA3D88F-43B5-4D47-872E-BCE047B58D16}"/>
    <cellStyle name="20% - Ênfase5 39 2 3" xfId="9765" xr:uid="{5B221552-CDD3-4604-8F40-CD12A60AC8FE}"/>
    <cellStyle name="20% - Ênfase5 39 3" xfId="6395" xr:uid="{0E95487C-BF36-4750-A928-78F2FB3F6B6E}"/>
    <cellStyle name="20% - Ênfase5 39 3 2" xfId="11002" xr:uid="{8377B0D1-9B4B-46FA-9305-2BDF26142FD4}"/>
    <cellStyle name="20% - Ênfase5 39 4" xfId="2821" xr:uid="{56292854-F09E-4EF0-9F74-4A7A35B810C0}"/>
    <cellStyle name="20% - Ênfase5 39 4 2" xfId="13903" xr:uid="{3D4FC847-3987-473B-AE33-78A38F74343C}"/>
    <cellStyle name="20% - Ênfase5 39 5" xfId="7907" xr:uid="{2E24AD52-F747-4047-A438-C88D26387EE1}"/>
    <cellStyle name="20% - Ênfase5 4" xfId="327" xr:uid="{B4E32535-995E-4CDF-96B6-3BF6FFCB492A}"/>
    <cellStyle name="20% - Ênfase5 4 2" xfId="1303" xr:uid="{4388B021-C3E5-427E-977C-93EA8F17FA9A}"/>
    <cellStyle name="20% - Ênfase5 4 2 2" xfId="4646" xr:uid="{39DA04E0-E32E-4EBA-8263-60BCFC666471}"/>
    <cellStyle name="20% - Ênfase5 4 2 3" xfId="4293" xr:uid="{CF1CE24E-9FE5-4DC4-A261-CB01D44CC47F}"/>
    <cellStyle name="20% - Ênfase5 4 2 4" xfId="13223" xr:uid="{D6E3837C-DB06-43D6-8A8F-015EBD372D62}"/>
    <cellStyle name="20% - Ênfase5 4 3" xfId="4601" xr:uid="{9DA4CBA2-4840-462E-AFE7-263FC8A917FE}"/>
    <cellStyle name="20% - Ênfase5 4 4" xfId="7208" xr:uid="{3BF598D0-1F01-4AAC-9201-F1E6DDA3D38F}"/>
    <cellStyle name="20% - Ênfase5 4 4 2" xfId="11773" xr:uid="{EFCE2903-39DC-4667-B06A-557ADBA8D710}"/>
    <cellStyle name="20% - Ênfase5 4 5" xfId="2306" xr:uid="{975DC334-2E65-4879-9E0F-B20317C8CB5C}"/>
    <cellStyle name="20% - Ênfase5 40" xfId="1181" xr:uid="{22740BB5-9250-492E-92D7-8B46585D3A6D}"/>
    <cellStyle name="20% - Ênfase5 40 2" xfId="1962" xr:uid="{94462AE2-154D-4639-804B-910CB1AB536D}"/>
    <cellStyle name="20% - Ênfase5 40 2 2" xfId="5171" xr:uid="{D81E988E-6AE3-460C-85CB-406B5D1C0882}"/>
    <cellStyle name="20% - Ênfase5 40 2 2 2" xfId="14678" xr:uid="{7EC3DC88-B2EC-4016-8A49-EE649694C0E2}"/>
    <cellStyle name="20% - Ênfase5 40 2 3" xfId="9778" xr:uid="{7B33A29E-59DA-4EF0-8AC5-1D1A53FB8764}"/>
    <cellStyle name="20% - Ênfase5 40 3" xfId="6408" xr:uid="{704F7416-938B-4AB4-9FED-751440213131}"/>
    <cellStyle name="20% - Ênfase5 40 3 2" xfId="11015" xr:uid="{BA9BE1F3-A0EE-4F6F-90A2-335ED0BBA518}"/>
    <cellStyle name="20% - Ênfase5 40 4" xfId="2835" xr:uid="{F8B5B102-38BF-4B0F-BDAF-EA0537B53EA4}"/>
    <cellStyle name="20% - Ênfase5 40 4 2" xfId="13917" xr:uid="{4412A628-32C6-417A-9CCD-CD10FBF45111}"/>
    <cellStyle name="20% - Ênfase5 40 5" xfId="7921" xr:uid="{60524E7E-AED0-48C6-A191-49F32D7CDF0C}"/>
    <cellStyle name="20% - Ênfase5 41" xfId="1196" xr:uid="{5DB023C5-B2F3-4949-9D18-1A90D7F7168A}"/>
    <cellStyle name="20% - Ênfase5 41 2" xfId="1977" xr:uid="{69C732A7-DEB8-4EA7-8E81-8536652F97BF}"/>
    <cellStyle name="20% - Ênfase5 41 2 2" xfId="5185" xr:uid="{F1D44D87-28AE-4A80-9D96-3D300B37124B}"/>
    <cellStyle name="20% - Ênfase5 41 2 2 2" xfId="14692" xr:uid="{F69A54AF-E095-4521-8C32-5602FECA4B87}"/>
    <cellStyle name="20% - Ênfase5 41 2 3" xfId="9792" xr:uid="{3012B90B-889B-449B-981F-C6EF8A61CB4B}"/>
    <cellStyle name="20% - Ênfase5 41 3" xfId="6422" xr:uid="{82A7EF49-6546-452E-B714-FE3D19CB3B74}"/>
    <cellStyle name="20% - Ênfase5 41 3 2" xfId="11029" xr:uid="{BD61C945-8048-45F9-8357-D535F6A55741}"/>
    <cellStyle name="20% - Ênfase5 41 4" xfId="2849" xr:uid="{CEE904E7-9EC9-434B-8C04-E5D959917471}"/>
    <cellStyle name="20% - Ênfase5 41 4 2" xfId="13931" xr:uid="{6E0FE1FA-C726-4FF9-8CFD-809349383D7C}"/>
    <cellStyle name="20% - Ênfase5 41 5" xfId="7935" xr:uid="{195E9075-7734-4E8A-B2F8-8882AB2C48C1}"/>
    <cellStyle name="20% - Ênfase5 42" xfId="1211" xr:uid="{89BECF85-9784-4335-B9C1-C922666DB4CB}"/>
    <cellStyle name="20% - Ênfase5 42 2" xfId="1992" xr:uid="{220BE332-7179-4B93-BBDA-1F32AAB112D2}"/>
    <cellStyle name="20% - Ênfase5 42 2 2" xfId="5198" xr:uid="{D6C5F4FF-3735-439A-AE1A-168F55A825EF}"/>
    <cellStyle name="20% - Ênfase5 42 2 2 2" xfId="14705" xr:uid="{F097E430-81BC-4F2A-9B7D-58D6BADBC140}"/>
    <cellStyle name="20% - Ênfase5 42 2 3" xfId="9805" xr:uid="{B8B2BEEB-9B0F-41B8-8427-3C725EB99F65}"/>
    <cellStyle name="20% - Ênfase5 42 3" xfId="6435" xr:uid="{3FF261F2-08D6-489A-8764-A92AC2817ED6}"/>
    <cellStyle name="20% - Ênfase5 42 3 2" xfId="11042" xr:uid="{DC52D63B-F163-4290-84A1-526EB960607E}"/>
    <cellStyle name="20% - Ênfase5 42 4" xfId="2863" xr:uid="{96FF38FC-C8CB-46B0-B22C-D4E75A5D85C7}"/>
    <cellStyle name="20% - Ênfase5 42 4 2" xfId="13945" xr:uid="{4FCFE102-AB7D-472F-BEDD-6EC3CB7B1279}"/>
    <cellStyle name="20% - Ênfase5 42 5" xfId="7949" xr:uid="{64FD6212-3315-46AE-96F2-7C797A2F496A}"/>
    <cellStyle name="20% - Ênfase5 43" xfId="770" xr:uid="{1570D2A5-160B-4318-A1B3-CB40785D2ECD}"/>
    <cellStyle name="20% - Ênfase5 43 2" xfId="5212" xr:uid="{766043B2-1FCC-45BB-9280-09042FF5A6AC}"/>
    <cellStyle name="20% - Ênfase5 43 2 2" xfId="9819" xr:uid="{CEDDC497-8026-45B8-8F84-D621A85A0272}"/>
    <cellStyle name="20% - Ênfase5 43 3" xfId="6449" xr:uid="{F8354D7F-4460-40C9-9C44-96D57FDEDECA}"/>
    <cellStyle name="20% - Ênfase5 43 3 2" xfId="11056" xr:uid="{0484E155-A09E-40AF-ACC8-25080CC80F53}"/>
    <cellStyle name="20% - Ênfase5 43 4" xfId="2877" xr:uid="{C2868DF4-FC51-4912-BAD7-7F7FC6472924}"/>
    <cellStyle name="20% - Ênfase5 43 4 2" xfId="13959" xr:uid="{02B6CCCA-20B5-4383-8A0B-2AAD24161BDE}"/>
    <cellStyle name="20% - Ênfase5 43 5" xfId="13167" xr:uid="{ADD38AFD-926E-4DD7-81CC-427B326CE2E9}"/>
    <cellStyle name="20% - Ênfase5 43 6" xfId="7963" xr:uid="{B02D1B97-7767-4B42-BEC0-50F4EA3550B4}"/>
    <cellStyle name="20% - Ênfase5 44" xfId="771" xr:uid="{D8879784-2199-428B-B102-5D913C6C943A}"/>
    <cellStyle name="20% - Ênfase5 44 2" xfId="1715" xr:uid="{28E150E7-922C-497D-B06E-442B5A9F7A76}"/>
    <cellStyle name="20% - Ênfase5 44 2 2" xfId="5226" xr:uid="{F02F0076-894D-41F9-9180-C97313A3992B}"/>
    <cellStyle name="20% - Ênfase5 44 2 2 2" xfId="14721" xr:uid="{C21487E1-E766-4CDD-8436-56D07F712160}"/>
    <cellStyle name="20% - Ênfase5 44 2 3" xfId="9833" xr:uid="{141FF942-F14F-4717-813C-306409A42F64}"/>
    <cellStyle name="20% - Ênfase5 44 3" xfId="6463" xr:uid="{FF1555FA-B60A-48B9-9300-CC9BE8EB9DAB}"/>
    <cellStyle name="20% - Ênfase5 44 3 2" xfId="11070" xr:uid="{A724AFA8-1AF2-436E-93C7-4A411AB338E3}"/>
    <cellStyle name="20% - Ênfase5 44 4" xfId="2891" xr:uid="{2EB966F1-6FB6-430C-81D9-C7E9B19034C9}"/>
    <cellStyle name="20% - Ênfase5 44 4 2" xfId="13973" xr:uid="{3FA059D5-AB6C-44E1-BE02-C7E52371AC6B}"/>
    <cellStyle name="20% - Ênfase5 44 5" xfId="7977" xr:uid="{F6C3F6B6-1BC6-40C7-BF07-AFBFD8EF4C25}"/>
    <cellStyle name="20% - Ênfase5 45" xfId="1226" xr:uid="{816F5E7E-DF19-4909-8BE8-D6925CA58F33}"/>
    <cellStyle name="20% - Ênfase5 45 2" xfId="2007" xr:uid="{3CAE38EF-94D0-4DFA-BBB8-14C6A6D70FF3}"/>
    <cellStyle name="20% - Ênfase5 45 2 2" xfId="5240" xr:uid="{A24314BF-99C0-4893-85E1-B6BE8308E2E7}"/>
    <cellStyle name="20% - Ênfase5 45 2 2 2" xfId="14735" xr:uid="{BD580743-DAD4-4963-B6AC-A51E91390479}"/>
    <cellStyle name="20% - Ênfase5 45 2 3" xfId="9847" xr:uid="{0957FCA8-15C9-4649-9F4D-CBDC27D04449}"/>
    <cellStyle name="20% - Ênfase5 45 3" xfId="6477" xr:uid="{40874E3C-5B0D-4F84-A70D-5F14D78ADE7D}"/>
    <cellStyle name="20% - Ênfase5 45 3 2" xfId="11084" xr:uid="{203EB8B1-2463-45EB-A453-EDF50EF565BB}"/>
    <cellStyle name="20% - Ênfase5 45 4" xfId="2906" xr:uid="{9E4B0A55-DC11-4751-89DD-99FF4DAAA9A4}"/>
    <cellStyle name="20% - Ênfase5 45 4 2" xfId="13988" xr:uid="{556EE397-DCC5-4F70-B965-1B9D85BCEA64}"/>
    <cellStyle name="20% - Ênfase5 45 5" xfId="7992" xr:uid="{C3477234-9BDC-4D7A-9FC8-7EA1BFE2E0FE}"/>
    <cellStyle name="20% - Ênfase5 46" xfId="1241" xr:uid="{FED09EA3-D600-4517-B6AB-D44AC1EC55CF}"/>
    <cellStyle name="20% - Ênfase5 46 2" xfId="2022" xr:uid="{CBBEFAB2-ED8B-4035-95B5-091192B39C45}"/>
    <cellStyle name="20% - Ênfase5 46 2 2" xfId="5253" xr:uid="{3FA6F7D6-5A73-450E-992A-F2FC035DE8E1}"/>
    <cellStyle name="20% - Ênfase5 46 2 2 2" xfId="14747" xr:uid="{E389D05C-4C92-487D-975F-2F390F0D282F}"/>
    <cellStyle name="20% - Ênfase5 46 2 3" xfId="9860" xr:uid="{C0261495-9889-45EE-ABE5-8E5B4EAFE873}"/>
    <cellStyle name="20% - Ênfase5 46 3" xfId="6490" xr:uid="{CA35A15A-AB8A-47A6-A28A-576E59E61969}"/>
    <cellStyle name="20% - Ênfase5 46 3 2" xfId="11097" xr:uid="{919159B5-0667-47DC-B787-40332DF154AB}"/>
    <cellStyle name="20% - Ênfase5 46 4" xfId="2920" xr:uid="{D9B343EF-30F7-47AD-84F9-CA18F3AA5FD0}"/>
    <cellStyle name="20% - Ênfase5 46 4 2" xfId="14002" xr:uid="{08022DCF-7C84-4BB9-B4B8-F2323F140C7F}"/>
    <cellStyle name="20% - Ênfase5 46 5" xfId="8006" xr:uid="{09166F28-B0F7-4345-8159-AC5E0A59DE97}"/>
    <cellStyle name="20% - Ênfase5 47" xfId="1255" xr:uid="{3B3DD62D-8D07-4AEB-B34D-3B8289EB08FB}"/>
    <cellStyle name="20% - Ênfase5 47 2" xfId="2036" xr:uid="{3747162A-824D-44E4-A5FA-55ECB436DB80}"/>
    <cellStyle name="20% - Ênfase5 47 2 2" xfId="5266" xr:uid="{90BCF5FB-4342-4795-992F-3EEC3577A76B}"/>
    <cellStyle name="20% - Ênfase5 47 2 2 2" xfId="14759" xr:uid="{DF976DD3-871E-400F-9A1D-C512F2DC18F7}"/>
    <cellStyle name="20% - Ênfase5 47 2 3" xfId="9873" xr:uid="{7798851A-86FE-4C81-A94F-DF592A14DC09}"/>
    <cellStyle name="20% - Ênfase5 47 3" xfId="6503" xr:uid="{3BF1AD42-6853-451C-870D-D6F420622179}"/>
    <cellStyle name="20% - Ênfase5 47 3 2" xfId="11110" xr:uid="{4A7095D3-F0B1-4D24-A059-99DF38BC361E}"/>
    <cellStyle name="20% - Ênfase5 47 4" xfId="2934" xr:uid="{FD2F57AD-0702-4559-A64E-47C2544E5F79}"/>
    <cellStyle name="20% - Ênfase5 47 4 2" xfId="14016" xr:uid="{9EC1C9BA-2A36-4FC8-8685-1E667637FCBD}"/>
    <cellStyle name="20% - Ênfase5 47 5" xfId="8020" xr:uid="{D5D87B9F-52A2-46AC-A070-1DBB6E25E475}"/>
    <cellStyle name="20% - Ênfase5 48" xfId="1270" xr:uid="{BF9D9128-F949-452A-BC14-2E0604481C7B}"/>
    <cellStyle name="20% - Ênfase5 48 2" xfId="2050" xr:uid="{D9199847-B0CA-41B9-9548-3B6BEE37CDF6}"/>
    <cellStyle name="20% - Ênfase5 48 2 2" xfId="5280" xr:uid="{DB0C0255-4D16-4736-8B59-DFA670E1CD58}"/>
    <cellStyle name="20% - Ênfase5 48 2 2 2" xfId="14772" xr:uid="{4D770EE5-4567-4BDA-9E27-3F22D2955208}"/>
    <cellStyle name="20% - Ênfase5 48 2 3" xfId="9887" xr:uid="{2E501E00-42C4-4274-9443-11CBD14135CF}"/>
    <cellStyle name="20% - Ênfase5 48 3" xfId="6517" xr:uid="{3F312175-6C89-4280-B662-DE24784109E7}"/>
    <cellStyle name="20% - Ênfase5 48 3 2" xfId="11124" xr:uid="{9DB47152-1F4F-499C-A12B-D70F843ACA2D}"/>
    <cellStyle name="20% - Ênfase5 48 4" xfId="2948" xr:uid="{A29364DC-9292-4FCF-AC7A-E4F77FBCAD0E}"/>
    <cellStyle name="20% - Ênfase5 48 4 2" xfId="14030" xr:uid="{AA14F367-15ED-422A-B30A-04AE2762350F}"/>
    <cellStyle name="20% - Ênfase5 48 5" xfId="8034" xr:uid="{0550DEB5-7402-4896-8AB0-0F11FA7B72CE}"/>
    <cellStyle name="20% - Ênfase5 49" xfId="1284" xr:uid="{FDA4B244-03B5-413E-89BD-0A1E43D2627E}"/>
    <cellStyle name="20% - Ênfase5 49 2" xfId="5294" xr:uid="{F2F93C93-8147-4F17-9749-318DA4DE329A}"/>
    <cellStyle name="20% - Ênfase5 49 2 2" xfId="9901" xr:uid="{32F1C6B2-3D0D-4BB4-B9AD-FC7673DF9668}"/>
    <cellStyle name="20% - Ênfase5 49 3" xfId="6531" xr:uid="{7802CC62-18DC-4ACD-9D79-7533B9446AA5}"/>
    <cellStyle name="20% - Ênfase5 49 3 2" xfId="11138" xr:uid="{970E0DDE-513A-43B3-9088-50D7745B66E5}"/>
    <cellStyle name="20% - Ênfase5 49 4" xfId="2983" xr:uid="{DE0F20C8-A8B6-4587-822C-927F38432294}"/>
    <cellStyle name="20% - Ênfase5 49 4 2" xfId="14044" xr:uid="{B31614EC-933C-41B2-A594-A0D8D8220DED}"/>
    <cellStyle name="20% - Ênfase5 49 5" xfId="13210" xr:uid="{617756DC-95C3-4267-92D5-B11FB7D40104}"/>
    <cellStyle name="20% - Ênfase5 49 6" xfId="8048" xr:uid="{E6FA520E-C3A2-43AC-BE23-A74597DD7239}"/>
    <cellStyle name="20% - Ênfase5 5" xfId="431" xr:uid="{C2D0EB3F-4065-4EA9-A239-3A9292C1FB8E}"/>
    <cellStyle name="20% - Ênfase5 5 2" xfId="1380" xr:uid="{CA4D2180-AA5D-4C3B-A18A-B5C345DBC07E}"/>
    <cellStyle name="20% - Ênfase5 5 2 2" xfId="4226" xr:uid="{C10F38DF-65D9-45CB-B5E8-57D80C375A38}"/>
    <cellStyle name="20% - Ênfase5 5 2 3" xfId="13269" xr:uid="{01B8E9A5-C8B4-4253-97E2-C6141330E719}"/>
    <cellStyle name="20% - Ênfase5 5 3" xfId="7209" xr:uid="{94975FE6-0CB8-4F26-9234-7909A798B6CC}"/>
    <cellStyle name="20% - Ênfase5 5 3 2" xfId="11774" xr:uid="{0921A2D2-7C70-445D-BED4-415BBC9EF054}"/>
    <cellStyle name="20% - Ênfase5 5 4" xfId="2320" xr:uid="{957D9B55-1300-4A47-A6C6-2F4C3490E199}"/>
    <cellStyle name="20% - Ênfase5 50" xfId="1311" xr:uid="{543B4626-5A12-46A7-B929-13C09376DC24}"/>
    <cellStyle name="20% - Ênfase5 50 2" xfId="5308" xr:uid="{ECB5C7F3-4F2F-475D-B621-60F420FE1511}"/>
    <cellStyle name="20% - Ênfase5 50 2 2" xfId="9915" xr:uid="{351BBB5B-FD09-4B02-B669-285CDE282D10}"/>
    <cellStyle name="20% - Ênfase5 50 3" xfId="6545" xr:uid="{E50BD564-0AD1-4A91-AF2B-F3CB673EF46A}"/>
    <cellStyle name="20% - Ênfase5 50 3 2" xfId="11152" xr:uid="{06376EC1-5BAA-443D-824D-904DF6C9F25D}"/>
    <cellStyle name="20% - Ênfase5 50 4" xfId="3025" xr:uid="{657D95AD-C16C-410B-A34E-6C557664FDF3}"/>
    <cellStyle name="20% - Ênfase5 50 4 2" xfId="14058" xr:uid="{00DCC90A-8F50-4092-97D1-4CD94F766143}"/>
    <cellStyle name="20% - Ênfase5 50 5" xfId="8062" xr:uid="{D17ABD81-F793-4FD3-AB3F-C10A90CC911F}"/>
    <cellStyle name="20% - Ênfase5 51" xfId="3042" xr:uid="{9C12C4D7-E6A9-41BB-B3C3-579FD6329A0A}"/>
    <cellStyle name="20% - Ênfase5 51 2" xfId="5322" xr:uid="{D62E960C-8790-4A06-AD0A-D3A6461E3365}"/>
    <cellStyle name="20% - Ênfase5 51 2 2" xfId="9929" xr:uid="{D606A7F7-15E5-4FBA-81E1-A9D6A4BDE894}"/>
    <cellStyle name="20% - Ênfase5 51 3" xfId="6559" xr:uid="{D2562E40-2B1D-42FC-877B-A3D67D8205AE}"/>
    <cellStyle name="20% - Ênfase5 51 3 2" xfId="11166" xr:uid="{383941AE-B1C4-4E04-A07D-BE2DFB7E1E0B}"/>
    <cellStyle name="20% - Ênfase5 51 4" xfId="8076" xr:uid="{5EF7EBA7-A7F4-4D1C-BE22-ADFB218D7385}"/>
    <cellStyle name="20% - Ênfase5 52" xfId="3056" xr:uid="{E5E34F34-3FEC-4CAC-91B6-C087F62E8201}"/>
    <cellStyle name="20% - Ênfase5 52 2" xfId="5336" xr:uid="{F7DAB37E-0232-4008-B935-E0724AF41929}"/>
    <cellStyle name="20% - Ênfase5 52 2 2" xfId="9943" xr:uid="{C5495C0D-12A5-458A-A920-C6E867F4BD92}"/>
    <cellStyle name="20% - Ênfase5 52 3" xfId="6573" xr:uid="{50FAE154-FE65-4511-AE73-714C60F93D94}"/>
    <cellStyle name="20% - Ênfase5 52 3 2" xfId="11180" xr:uid="{21306CA2-C0E7-4C3F-94AD-325350347295}"/>
    <cellStyle name="20% - Ênfase5 52 4" xfId="8090" xr:uid="{448913AA-4F4A-4FFC-917C-66D909AB88B0}"/>
    <cellStyle name="20% - Ênfase5 53" xfId="3070" xr:uid="{DCCDC80D-150C-4166-8C10-733A340C493E}"/>
    <cellStyle name="20% - Ênfase5 53 2" xfId="5350" xr:uid="{3B2AD7FB-3C23-46BC-B07B-F245D3E9EC62}"/>
    <cellStyle name="20% - Ênfase5 53 2 2" xfId="9957" xr:uid="{F17BBC7E-163C-4368-A166-2CE11B081582}"/>
    <cellStyle name="20% - Ênfase5 53 3" xfId="6587" xr:uid="{2D2154B3-B941-4F02-B58D-DE341E5BE6DE}"/>
    <cellStyle name="20% - Ênfase5 53 3 2" xfId="11194" xr:uid="{18F22A10-B5C5-4BE9-9932-9EDFB389B24F}"/>
    <cellStyle name="20% - Ênfase5 53 4" xfId="8104" xr:uid="{D32F1CAE-A42B-4285-B769-878262DC5699}"/>
    <cellStyle name="20% - Ênfase5 54" xfId="3084" xr:uid="{A2BF70D5-C6D6-4BEE-8668-6BD95B9B35A7}"/>
    <cellStyle name="20% - Ênfase5 54 2" xfId="5364" xr:uid="{8CC50D6F-7DF4-451B-9D81-CA1F6F0CF4B0}"/>
    <cellStyle name="20% - Ênfase5 54 2 2" xfId="9971" xr:uid="{7E3E7C2D-CDE5-4FFE-8FFB-6F85DDDBA5B2}"/>
    <cellStyle name="20% - Ênfase5 54 3" xfId="6601" xr:uid="{A1A2050B-F18E-421C-92CA-52D803DB7466}"/>
    <cellStyle name="20% - Ênfase5 54 3 2" xfId="11208" xr:uid="{75A40FB3-3BE2-4F87-8918-8B51B6577485}"/>
    <cellStyle name="20% - Ênfase5 54 4" xfId="8118" xr:uid="{7DE6028F-7DB4-488A-A73B-D4D08D7F988F}"/>
    <cellStyle name="20% - Ênfase5 55" xfId="3098" xr:uid="{5F7FB833-FF19-4DA1-AACD-172185097DCB}"/>
    <cellStyle name="20% - Ênfase5 55 2" xfId="5378" xr:uid="{CA95194A-C386-4CCD-B407-6D4EB103F638}"/>
    <cellStyle name="20% - Ênfase5 55 2 2" xfId="9985" xr:uid="{D236130C-1E6B-41B7-BF46-F1F2A1CD543C}"/>
    <cellStyle name="20% - Ênfase5 55 3" xfId="6615" xr:uid="{055AA688-174E-4612-AE5A-DF872D868B65}"/>
    <cellStyle name="20% - Ênfase5 55 3 2" xfId="11222" xr:uid="{C039890B-02A4-4234-849C-CAE4D5394D17}"/>
    <cellStyle name="20% - Ênfase5 55 4" xfId="8132" xr:uid="{5E696133-21C5-48C1-B9C6-711C11E55B19}"/>
    <cellStyle name="20% - Ênfase5 56" xfId="3112" xr:uid="{45B6B93D-7BDE-41CB-BC83-B3966DD8E5DC}"/>
    <cellStyle name="20% - Ênfase5 56 2" xfId="5392" xr:uid="{A3539CB4-F061-4983-B0B3-9FA5D58210B9}"/>
    <cellStyle name="20% - Ênfase5 56 2 2" xfId="9999" xr:uid="{213BCA41-4421-45F1-A09D-58B13CE5B0C7}"/>
    <cellStyle name="20% - Ênfase5 56 3" xfId="6629" xr:uid="{4F4E4318-93F7-4FF3-BCB8-F82CF72BF17A}"/>
    <cellStyle name="20% - Ênfase5 56 3 2" xfId="11236" xr:uid="{D5DF933A-8FAB-4B45-89EA-7360582796D6}"/>
    <cellStyle name="20% - Ênfase5 56 4" xfId="8146" xr:uid="{DC2B323A-24A6-4BBE-B015-E22606D265AF}"/>
    <cellStyle name="20% - Ênfase5 57" xfId="3126" xr:uid="{4C73ECF5-F0CF-47B9-8B43-176B36A6E2E8}"/>
    <cellStyle name="20% - Ênfase5 57 2" xfId="5406" xr:uid="{E397A8E8-0907-41A0-9A38-88585E6BDAF7}"/>
    <cellStyle name="20% - Ênfase5 57 2 2" xfId="10013" xr:uid="{C3E1A362-8014-4970-8353-3D0A4AE2DBF1}"/>
    <cellStyle name="20% - Ênfase5 57 3" xfId="6643" xr:uid="{F58A9492-D98B-4296-89C3-9B4CA119971D}"/>
    <cellStyle name="20% - Ênfase5 57 3 2" xfId="11250" xr:uid="{21C69675-C5C5-4CE8-A681-3F923B056506}"/>
    <cellStyle name="20% - Ênfase5 57 4" xfId="8160" xr:uid="{368E56C4-2DFC-44A7-94DA-898FC4280886}"/>
    <cellStyle name="20% - Ênfase5 58" xfId="3140" xr:uid="{46B96C9A-F54E-44E2-83DB-950A91D2C381}"/>
    <cellStyle name="20% - Ênfase5 58 2" xfId="5420" xr:uid="{38D14287-2C66-451D-9DCF-B250E862CF6C}"/>
    <cellStyle name="20% - Ênfase5 58 2 2" xfId="10027" xr:uid="{A5ABDD3C-77FB-4407-8D77-A39FA66EED97}"/>
    <cellStyle name="20% - Ênfase5 58 3" xfId="6657" xr:uid="{0EB56B98-11C3-4192-8A8B-5DA7AC5CCF3F}"/>
    <cellStyle name="20% - Ênfase5 58 3 2" xfId="11264" xr:uid="{B559AE65-C6CB-4F46-BFEE-0F0879C5EC7C}"/>
    <cellStyle name="20% - Ênfase5 58 4" xfId="8174" xr:uid="{02E088A2-EB44-4714-B150-C6BE962FF109}"/>
    <cellStyle name="20% - Ênfase5 59" xfId="3154" xr:uid="{7C5F668B-73D2-4DAA-B6C5-FE14E06BA126}"/>
    <cellStyle name="20% - Ênfase5 59 2" xfId="5434" xr:uid="{0B92F025-2E0B-45BE-AE07-411D35DB0731}"/>
    <cellStyle name="20% - Ênfase5 59 2 2" xfId="10041" xr:uid="{5603DD23-3EE1-4658-984C-D8DC1C1138E1}"/>
    <cellStyle name="20% - Ênfase5 59 3" xfId="6671" xr:uid="{DF2A2AA9-173F-4F9A-824F-531325BF7105}"/>
    <cellStyle name="20% - Ênfase5 59 3 2" xfId="11278" xr:uid="{AED37C61-EEE3-49B7-B3A3-0F4AF9651BC4}"/>
    <cellStyle name="20% - Ênfase5 59 4" xfId="8188" xr:uid="{EF7C794A-2FF0-4BF7-A730-18BF395F5A56}"/>
    <cellStyle name="20% - Ênfase5 6" xfId="445" xr:uid="{130FC073-C880-49EC-B4C9-41B90ED4C041}"/>
    <cellStyle name="20% - Ênfase5 6 2" xfId="1394" xr:uid="{F36B040F-613A-40E2-A229-75D95743E9E3}"/>
    <cellStyle name="20% - Ênfase5 6 2 2" xfId="4616" xr:uid="{4B4CC481-EBB8-4085-8642-9901186C5C2E}"/>
    <cellStyle name="20% - Ênfase5 6 2 3" xfId="13281" xr:uid="{C5DCBD53-2E5E-4833-94E6-4D4BBE4D8FB0}"/>
    <cellStyle name="20% - Ênfase5 6 3" xfId="4204" xr:uid="{BBB0D0DD-EA31-4267-86F0-E60BD8E26862}"/>
    <cellStyle name="20% - Ênfase5 6 3 2" xfId="9188" xr:uid="{4A86A84C-0350-42BB-B82C-328188D5CDC8}"/>
    <cellStyle name="20% - Ênfase5 6 4" xfId="2334" xr:uid="{812C6B13-61ED-441E-8BCD-A1DAE57B2D6A}"/>
    <cellStyle name="20% - Ênfase5 60" xfId="3168" xr:uid="{C2AA90CB-C586-4672-B54F-2618DF7D44A4}"/>
    <cellStyle name="20% - Ênfase5 60 2" xfId="5448" xr:uid="{B6345959-9F16-4465-B04F-AC7CF40F62F2}"/>
    <cellStyle name="20% - Ênfase5 60 2 2" xfId="10055" xr:uid="{7D7C0509-E226-4E60-B570-BB97D23F385B}"/>
    <cellStyle name="20% - Ênfase5 60 3" xfId="6685" xr:uid="{A6AC55FF-1618-4DFB-A7F0-72331F2F8DEC}"/>
    <cellStyle name="20% - Ênfase5 60 3 2" xfId="11292" xr:uid="{2A5901E9-4B3C-47B1-B725-C760E7BA39C6}"/>
    <cellStyle name="20% - Ênfase5 60 4" xfId="8202" xr:uid="{83D19A92-A69A-4BA8-9A46-B33750E4155E}"/>
    <cellStyle name="20% - Ênfase5 61" xfId="3182" xr:uid="{2AC7848A-C24A-4FDC-A8B5-214F30970D3A}"/>
    <cellStyle name="20% - Ênfase5 61 2" xfId="5462" xr:uid="{4C8C8A2C-8EBC-4F5D-9F2C-DB8319BBA2DC}"/>
    <cellStyle name="20% - Ênfase5 61 2 2" xfId="10069" xr:uid="{0D920485-CBD1-4836-8B29-37C2A6078039}"/>
    <cellStyle name="20% - Ênfase5 61 3" xfId="6699" xr:uid="{1F2459AA-28A0-4D32-873F-43A97BBA18AF}"/>
    <cellStyle name="20% - Ênfase5 61 3 2" xfId="11306" xr:uid="{429B2344-D2BE-43E7-8467-67068A3E4D0F}"/>
    <cellStyle name="20% - Ênfase5 61 4" xfId="8216" xr:uid="{8FBE4C75-BCC6-4547-9F3C-0A817C43A7D3}"/>
    <cellStyle name="20% - Ênfase5 62" xfId="3196" xr:uid="{26F84638-7D7E-448E-8223-25FAB0295DF4}"/>
    <cellStyle name="20% - Ênfase5 62 2" xfId="5476" xr:uid="{687255E4-8C8A-47E9-A8B0-4FCA174CEBE8}"/>
    <cellStyle name="20% - Ênfase5 62 2 2" xfId="10083" xr:uid="{511A6F6F-1F79-4F4A-BE02-6C6189353F28}"/>
    <cellStyle name="20% - Ênfase5 62 3" xfId="6713" xr:uid="{D1D4DA38-30C7-4E36-BEB7-0D2C787FF785}"/>
    <cellStyle name="20% - Ênfase5 62 3 2" xfId="11320" xr:uid="{E148DD29-2171-4815-B1CE-E2B7531D7DE3}"/>
    <cellStyle name="20% - Ênfase5 62 4" xfId="8230" xr:uid="{50DB77B7-92F5-4C5D-9806-B263541724FD}"/>
    <cellStyle name="20% - Ênfase5 63" xfId="3210" xr:uid="{8B7CB24F-35B8-4BFA-B38A-3F9E48D854E4}"/>
    <cellStyle name="20% - Ênfase5 63 2" xfId="5490" xr:uid="{DF1CC072-D931-4B72-B3B3-ECE786FADE81}"/>
    <cellStyle name="20% - Ênfase5 63 2 2" xfId="10097" xr:uid="{E11DCE8C-D3B8-4230-8E00-EA6AFB691DB5}"/>
    <cellStyle name="20% - Ênfase5 63 3" xfId="6727" xr:uid="{30FC530E-4C73-4845-A155-C1486E569DE9}"/>
    <cellStyle name="20% - Ênfase5 63 3 2" xfId="11334" xr:uid="{6EE77893-6BC8-42A6-A717-82C5BB62C94B}"/>
    <cellStyle name="20% - Ênfase5 63 4" xfId="8244" xr:uid="{CED68CA4-68E9-473F-BA64-684F4645578D}"/>
    <cellStyle name="20% - Ênfase5 64" xfId="3224" xr:uid="{C4559A0F-6C01-4E58-8484-0E8E0A5A6B89}"/>
    <cellStyle name="20% - Ênfase5 64 2" xfId="5504" xr:uid="{D7ACCFB0-E433-457F-A7FE-9E9F726F5215}"/>
    <cellStyle name="20% - Ênfase5 64 2 2" xfId="10111" xr:uid="{8B320F27-405C-489C-99BC-3DE39076D7B6}"/>
    <cellStyle name="20% - Ênfase5 64 3" xfId="6741" xr:uid="{3A18238D-5276-44A4-908A-0D5EF3CEB79D}"/>
    <cellStyle name="20% - Ênfase5 64 3 2" xfId="11348" xr:uid="{35A5E702-A14F-469F-8388-9FCB8D74BC69}"/>
    <cellStyle name="20% - Ênfase5 64 4" xfId="8258" xr:uid="{AB2EAD4F-8B01-421A-9F61-542AB1B9BDC4}"/>
    <cellStyle name="20% - Ênfase5 65" xfId="3238" xr:uid="{54FCAE2C-6691-49B1-88B2-99A941CCF017}"/>
    <cellStyle name="20% - Ênfase5 65 2" xfId="5518" xr:uid="{866AA6C6-B439-4449-A051-C237320B6D36}"/>
    <cellStyle name="20% - Ênfase5 65 2 2" xfId="10125" xr:uid="{1FA2FFBC-1FDD-403E-BDBF-404BDB1472DE}"/>
    <cellStyle name="20% - Ênfase5 65 3" xfId="6755" xr:uid="{2FFA9DD1-085E-441E-B67F-72074F606AA4}"/>
    <cellStyle name="20% - Ênfase5 65 3 2" xfId="11362" xr:uid="{E0585BEF-C28F-4E80-B725-557E522F2769}"/>
    <cellStyle name="20% - Ênfase5 65 4" xfId="8272" xr:uid="{436AC7BE-A108-455B-BE6B-FE9398BC7FD7}"/>
    <cellStyle name="20% - Ênfase5 66" xfId="3252" xr:uid="{11379455-753F-4954-B498-5CD8233E4D2F}"/>
    <cellStyle name="20% - Ênfase5 66 2" xfId="5532" xr:uid="{CCFECAAB-1385-42C4-98A5-C2F3361D1528}"/>
    <cellStyle name="20% - Ênfase5 66 2 2" xfId="10139" xr:uid="{59C1AA61-F53D-49EC-BF09-E95D9C871913}"/>
    <cellStyle name="20% - Ênfase5 66 3" xfId="6769" xr:uid="{3253866E-247D-4E20-B010-A8C99B1070EC}"/>
    <cellStyle name="20% - Ênfase5 66 3 2" xfId="11376" xr:uid="{388E8D4B-862B-4EF4-A152-274E74C0AAEF}"/>
    <cellStyle name="20% - Ênfase5 66 4" xfId="8286" xr:uid="{A6230AEA-E2F8-4F67-B086-86A4CCED4645}"/>
    <cellStyle name="20% - Ênfase5 67" xfId="3266" xr:uid="{9537D5CB-3E57-4C47-BE3A-25FFC99AB004}"/>
    <cellStyle name="20% - Ênfase5 67 2" xfId="5546" xr:uid="{2702A635-DEC6-488A-BF2F-8FB6C1160AB6}"/>
    <cellStyle name="20% - Ênfase5 67 2 2" xfId="10153" xr:uid="{17E0A3FF-3E0E-4561-916D-05704FD76343}"/>
    <cellStyle name="20% - Ênfase5 67 3" xfId="6783" xr:uid="{EA2C7015-A32D-4BE4-8C7F-93B9D446422F}"/>
    <cellStyle name="20% - Ênfase5 67 3 2" xfId="11390" xr:uid="{AA235F9D-A0B1-416E-84EC-8B8346099FEB}"/>
    <cellStyle name="20% - Ênfase5 67 4" xfId="8300" xr:uid="{EE1D7BA5-9140-4D10-9234-C24873899C52}"/>
    <cellStyle name="20% - Ênfase5 68" xfId="3280" xr:uid="{ED963ABB-64B9-4654-8CC7-08D8EA131305}"/>
    <cellStyle name="20% - Ênfase5 68 2" xfId="5560" xr:uid="{011A07C4-C2FA-4835-88AD-F1AE8448710B}"/>
    <cellStyle name="20% - Ênfase5 68 2 2" xfId="10167" xr:uid="{D574866A-BC6C-472F-8FDA-7EF86328615E}"/>
    <cellStyle name="20% - Ênfase5 68 3" xfId="6797" xr:uid="{710EEAA2-AE40-4853-9815-6945B8C0A652}"/>
    <cellStyle name="20% - Ênfase5 68 3 2" xfId="11404" xr:uid="{4FC4191B-4466-46C9-B442-DD348C8B1F4C}"/>
    <cellStyle name="20% - Ênfase5 68 4" xfId="8314" xr:uid="{6A190AEC-BF50-4F03-B725-960C500353BC}"/>
    <cellStyle name="20% - Ênfase5 69" xfId="3294" xr:uid="{9DDFD899-E34C-4F75-AFFA-BBCBBD6F0A16}"/>
    <cellStyle name="20% - Ênfase5 69 2" xfId="5574" xr:uid="{EB380B78-2EE6-43FA-B742-55933AC2D0A3}"/>
    <cellStyle name="20% - Ênfase5 69 2 2" xfId="10181" xr:uid="{D1E6721D-841B-4A85-BCA6-FBB87A4C43B0}"/>
    <cellStyle name="20% - Ênfase5 69 3" xfId="6811" xr:uid="{022F041F-F47E-4956-B17C-1FA34A18CF20}"/>
    <cellStyle name="20% - Ênfase5 69 3 2" xfId="11418" xr:uid="{C51FB293-3E4B-4470-8630-0E3DDE820C38}"/>
    <cellStyle name="20% - Ênfase5 69 4" xfId="8328" xr:uid="{0343BAC7-223D-4536-A77C-44A06321198C}"/>
    <cellStyle name="20% - Ênfase5 7" xfId="460" xr:uid="{2F806136-6BF4-42E5-9F90-FAE8E7C39298}"/>
    <cellStyle name="20% - Ênfase5 7 2" xfId="1409" xr:uid="{EB76783F-E480-4470-BDF3-4109961BC756}"/>
    <cellStyle name="20% - Ênfase5 7 2 2" xfId="4661" xr:uid="{DF90FB20-9787-40EF-8253-B0499EB3A159}"/>
    <cellStyle name="20% - Ênfase5 7 2 2 2" xfId="14213" xr:uid="{5F2C19D5-148A-466D-9462-541633EC04E3}"/>
    <cellStyle name="20% - Ênfase5 7 2 3" xfId="9301" xr:uid="{DD891FC0-B579-4024-A842-98B0C368372A}"/>
    <cellStyle name="20% - Ênfase5 7 3" xfId="5927" xr:uid="{2A03A5EC-4C41-4FBE-A273-0E10B03C99AB}"/>
    <cellStyle name="20% - Ênfase5 7 3 2" xfId="10534" xr:uid="{DA02C599-7976-4724-9870-416336B55F2D}"/>
    <cellStyle name="20% - Ênfase5 7 4" xfId="4308" xr:uid="{7675D96B-CF29-4996-8E3A-610484EB88FD}"/>
    <cellStyle name="20% - Ênfase5 7 4 2" xfId="9214" xr:uid="{1F1434A4-9263-489E-AA24-17259C74C3B2}"/>
    <cellStyle name="20% - Ênfase5 7 5" xfId="2348" xr:uid="{151B8E3E-2E2A-49DD-B2A1-50F3C2BD8775}"/>
    <cellStyle name="20% - Ênfase5 70" xfId="3308" xr:uid="{25E7936D-6D1D-4DED-A4A6-390E5F0AD76C}"/>
    <cellStyle name="20% - Ênfase5 70 2" xfId="5588" xr:uid="{41017165-3F16-4C1C-92B7-37961E6B47ED}"/>
    <cellStyle name="20% - Ênfase5 70 2 2" xfId="10195" xr:uid="{B13E310F-F980-4F22-B226-3BA897172A03}"/>
    <cellStyle name="20% - Ênfase5 70 3" xfId="6825" xr:uid="{10A4DB36-8CCD-4F00-9178-D397802C2E95}"/>
    <cellStyle name="20% - Ênfase5 70 3 2" xfId="11432" xr:uid="{68018A6D-D74F-4F21-BEF8-C548847A72A9}"/>
    <cellStyle name="20% - Ênfase5 70 4" xfId="7179" xr:uid="{3820E3AF-9356-4FE3-968C-A101288DF187}"/>
    <cellStyle name="20% - Ênfase5 70 5" xfId="8342" xr:uid="{A93F2350-2946-4247-B4BF-CC79F169EDC8}"/>
    <cellStyle name="20% - Ênfase5 71" xfId="3322" xr:uid="{145A4304-861D-4735-BF5E-25C3B11A0191}"/>
    <cellStyle name="20% - Ênfase5 71 2" xfId="5602" xr:uid="{8B71CFE4-B226-4238-B0A2-A883F75D8B6E}"/>
    <cellStyle name="20% - Ênfase5 71 2 2" xfId="10209" xr:uid="{EAC7121B-4B0A-4104-B750-27B848BB6098}"/>
    <cellStyle name="20% - Ênfase5 71 3" xfId="6839" xr:uid="{81AD6A92-9E7C-4BB1-9D45-80A0670F6E00}"/>
    <cellStyle name="20% - Ênfase5 71 3 2" xfId="11446" xr:uid="{AF57636E-C900-4876-88B3-0270C26D2261}"/>
    <cellStyle name="20% - Ênfase5 71 4" xfId="8356" xr:uid="{A5EAF359-F952-40F1-973A-41026259AA51}"/>
    <cellStyle name="20% - Ênfase5 72" xfId="3336" xr:uid="{E615ECBD-A70B-4035-AAA9-977184500748}"/>
    <cellStyle name="20% - Ênfase5 72 2" xfId="5616" xr:uid="{A02269EC-F97A-4869-AA83-110D059D01B4}"/>
    <cellStyle name="20% - Ênfase5 72 2 2" xfId="10223" xr:uid="{E7449937-D0A5-46FB-9F5E-EA9CD361514E}"/>
    <cellStyle name="20% - Ênfase5 72 3" xfId="6853" xr:uid="{58AC999A-3349-44B3-8403-98F637B74B9B}"/>
    <cellStyle name="20% - Ênfase5 72 3 2" xfId="11460" xr:uid="{DA4C927F-F5B8-4B45-9141-39DA094084B5}"/>
    <cellStyle name="20% - Ênfase5 72 4" xfId="8370" xr:uid="{BD885EBF-210E-4579-93CB-628D34CF7EAC}"/>
    <cellStyle name="20% - Ênfase5 73" xfId="3350" xr:uid="{C17625B6-6A10-4DA1-AD1A-1942C590091E}"/>
    <cellStyle name="20% - Ênfase5 73 2" xfId="5630" xr:uid="{782AFBE7-645B-4F2A-BA64-28BFE1D5BFAA}"/>
    <cellStyle name="20% - Ênfase5 73 2 2" xfId="10237" xr:uid="{A888C67F-7CE3-49F9-A74C-A4CCF85ECD1F}"/>
    <cellStyle name="20% - Ênfase5 73 3" xfId="6867" xr:uid="{8A9893E8-D0F0-4AC3-88A4-BA4E7145F4B9}"/>
    <cellStyle name="20% - Ênfase5 73 3 2" xfId="11474" xr:uid="{16CE4C65-989F-4E97-9853-0E734359E013}"/>
    <cellStyle name="20% - Ênfase5 73 4" xfId="8384" xr:uid="{E4138BED-76C0-496F-8473-F1A32DEEDECC}"/>
    <cellStyle name="20% - Ênfase5 74" xfId="3364" xr:uid="{73AB7EA1-6E2E-41A5-9DB4-DD2B083FFC1F}"/>
    <cellStyle name="20% - Ênfase5 74 2" xfId="5644" xr:uid="{2A612255-EDE6-413F-9390-F8E7C22D2749}"/>
    <cellStyle name="20% - Ênfase5 74 2 2" xfId="10251" xr:uid="{2E7EA0B5-4964-486D-81F4-D1ED7B3D66BF}"/>
    <cellStyle name="20% - Ênfase5 74 3" xfId="6881" xr:uid="{FB2F583A-47FF-4493-86E8-ED48935A81E7}"/>
    <cellStyle name="20% - Ênfase5 74 3 2" xfId="11488" xr:uid="{8EF4830E-C44D-4EA3-B656-95FEB9EA8C20}"/>
    <cellStyle name="20% - Ênfase5 74 4" xfId="8398" xr:uid="{D8D6B2F4-7046-4BA8-92AF-9F239FDA264D}"/>
    <cellStyle name="20% - Ênfase5 75" xfId="3378" xr:uid="{949DBD6C-B118-4146-A0AB-40571CDC8021}"/>
    <cellStyle name="20% - Ênfase5 75 2" xfId="5658" xr:uid="{F3AF19C1-E252-46A0-AF0D-7FF4E28B520B}"/>
    <cellStyle name="20% - Ênfase5 75 2 2" xfId="10265" xr:uid="{FDED58B5-5FAE-4D1C-950D-83EFD8FA2646}"/>
    <cellStyle name="20% - Ênfase5 75 3" xfId="6895" xr:uid="{FEC3F67A-7FB9-4C48-ACB5-CA10EBC356F2}"/>
    <cellStyle name="20% - Ênfase5 75 3 2" xfId="11502" xr:uid="{691B37AB-F8A2-4D60-AAD9-2DF69E0AC694}"/>
    <cellStyle name="20% - Ênfase5 75 4" xfId="8412" xr:uid="{FEF1B53F-3298-419C-9E23-DF0AD171233A}"/>
    <cellStyle name="20% - Ênfase5 76" xfId="3392" xr:uid="{26820E0F-9537-49ED-9675-6672EF995D3D}"/>
    <cellStyle name="20% - Ênfase5 76 2" xfId="5672" xr:uid="{2056AF26-F127-42B9-8ACD-AC389C53B78A}"/>
    <cellStyle name="20% - Ênfase5 76 2 2" xfId="10279" xr:uid="{0A341EA8-E3E0-4F44-99F2-44B05FFAACDC}"/>
    <cellStyle name="20% - Ênfase5 76 3" xfId="6909" xr:uid="{4912CE9C-8D19-4D8F-8946-87E312048A28}"/>
    <cellStyle name="20% - Ênfase5 76 3 2" xfId="11516" xr:uid="{2272A3DA-4D5A-47F3-987A-EE2C96E25D19}"/>
    <cellStyle name="20% - Ênfase5 76 4" xfId="8426" xr:uid="{CC7A59FC-122A-480D-B0B5-49DE2EF51BF9}"/>
    <cellStyle name="20% - Ênfase5 77" xfId="3406" xr:uid="{D7B10067-B840-4D7C-B060-51C0654A2E30}"/>
    <cellStyle name="20% - Ênfase5 77 2" xfId="5686" xr:uid="{0875CCBE-0B45-40B3-B601-8812FD8FDCA0}"/>
    <cellStyle name="20% - Ênfase5 77 2 2" xfId="10293" xr:uid="{73FD9128-7E91-4681-A47C-2E8615F697A2}"/>
    <cellStyle name="20% - Ênfase5 77 3" xfId="6923" xr:uid="{F5AA5BAF-8E15-4592-8506-A354C510F198}"/>
    <cellStyle name="20% - Ênfase5 77 3 2" xfId="11530" xr:uid="{B9724F6B-2760-4035-B1D0-8D737AEC52D8}"/>
    <cellStyle name="20% - Ênfase5 77 4" xfId="8440" xr:uid="{AB3A57EE-2C39-464A-80DD-2CA6F84D053D}"/>
    <cellStyle name="20% - Ênfase5 78" xfId="3420" xr:uid="{8B89A582-AD16-42CF-A6EA-51D971852E70}"/>
    <cellStyle name="20% - Ênfase5 78 2" xfId="5700" xr:uid="{E0C1744D-8322-4400-8A9A-1A43BB6879EF}"/>
    <cellStyle name="20% - Ênfase5 78 2 2" xfId="10307" xr:uid="{92714B93-A777-4340-9CE8-3EA637CE9357}"/>
    <cellStyle name="20% - Ênfase5 78 3" xfId="6937" xr:uid="{51F50BAC-8803-45C6-BC89-0AAD9A043D99}"/>
    <cellStyle name="20% - Ênfase5 78 3 2" xfId="11544" xr:uid="{5F0FCCF1-3C9E-4AB6-80FB-8C133040BBD4}"/>
    <cellStyle name="20% - Ênfase5 78 4" xfId="8454" xr:uid="{E43C5C8F-B2C0-435B-BD95-AEE35B21B10D}"/>
    <cellStyle name="20% - Ênfase5 79" xfId="3434" xr:uid="{F8FA86A4-5761-46C9-B217-9E1E7C6F2DB7}"/>
    <cellStyle name="20% - Ênfase5 79 2" xfId="5714" xr:uid="{C3DDE57E-4258-49C4-BD66-37FB261EC196}"/>
    <cellStyle name="20% - Ênfase5 79 2 2" xfId="10321" xr:uid="{50DBE0BF-4C83-49B1-BAB8-663FC27BE147}"/>
    <cellStyle name="20% - Ênfase5 79 3" xfId="6951" xr:uid="{5257C42C-04D1-4563-B0DE-894266672C68}"/>
    <cellStyle name="20% - Ênfase5 79 3 2" xfId="11558" xr:uid="{30CDC90D-7D36-49C0-9E41-2FC78FB7C1A0}"/>
    <cellStyle name="20% - Ênfase5 79 4" xfId="8468" xr:uid="{953E6904-9F48-426C-BA3C-8E3989D8E81F}"/>
    <cellStyle name="20% - Ênfase5 8" xfId="475" xr:uid="{A2EA76A3-20DA-49D8-A269-881EBDCACD5E}"/>
    <cellStyle name="20% - Ênfase5 8 2" xfId="1424" xr:uid="{DE9BC62A-E55D-4D73-BF00-5728F4E4C444}"/>
    <cellStyle name="20% - Ênfase5 8 2 2" xfId="4676" xr:uid="{4C30BE04-6179-4A65-B32C-BA011D98571F}"/>
    <cellStyle name="20% - Ênfase5 8 2 2 2" xfId="14227" xr:uid="{E306AFC0-8253-491C-BB99-623A24E91907}"/>
    <cellStyle name="20% - Ênfase5 8 2 3" xfId="9316" xr:uid="{93D38533-5DE7-45B9-AA2C-9D9B6E063659}"/>
    <cellStyle name="20% - Ênfase5 8 3" xfId="5942" xr:uid="{C8E72E54-1D8A-45E9-9BEA-EA7AED084778}"/>
    <cellStyle name="20% - Ênfase5 8 3 2" xfId="10549" xr:uid="{A3E211E9-BC12-49E1-87E3-FA169BF858D8}"/>
    <cellStyle name="20% - Ênfase5 8 4" xfId="4323" xr:uid="{5626FEB1-E8F7-47BB-ACAC-1F0C65C05662}"/>
    <cellStyle name="20% - Ênfase5 8 4 2" xfId="9229" xr:uid="{3C95F835-A594-4061-AF9C-63BE4082A72C}"/>
    <cellStyle name="20% - Ênfase5 8 5" xfId="2362" xr:uid="{7AD3ED3F-C7C7-468E-AF55-098A5E7A67FE}"/>
    <cellStyle name="20% - Ênfase5 80" xfId="3448" xr:uid="{08236F76-87DB-46EE-A1BF-515A33246DCD}"/>
    <cellStyle name="20% - Ênfase5 80 2" xfId="5728" xr:uid="{D1B4B4C0-FDD5-4720-A50E-413BE7CA4793}"/>
    <cellStyle name="20% - Ênfase5 80 2 2" xfId="10335" xr:uid="{AD948B33-88CF-4EC3-9CBA-48278CA36E3C}"/>
    <cellStyle name="20% - Ênfase5 80 3" xfId="6965" xr:uid="{EADED04D-27B6-4DE9-8173-F4576232C0EA}"/>
    <cellStyle name="20% - Ênfase5 80 3 2" xfId="11572" xr:uid="{5E0722EB-C2D2-4485-8A6C-353B0F21F477}"/>
    <cellStyle name="20% - Ênfase5 80 4" xfId="8482" xr:uid="{8BA49F24-EC44-4BC0-968C-73CC87F31E77}"/>
    <cellStyle name="20% - Ênfase5 81" xfId="3462" xr:uid="{150755D5-285E-4623-AFED-722DF839F3ED}"/>
    <cellStyle name="20% - Ênfase5 81 2" xfId="5742" xr:uid="{585F6C3F-9494-45D6-A94A-472526A439C7}"/>
    <cellStyle name="20% - Ênfase5 81 2 2" xfId="10349" xr:uid="{734B3B48-61D8-4E17-8769-736111A1B465}"/>
    <cellStyle name="20% - Ênfase5 81 3" xfId="6979" xr:uid="{62E0D596-F87E-4332-A293-5DE69500228F}"/>
    <cellStyle name="20% - Ênfase5 81 3 2" xfId="11586" xr:uid="{555357EF-A179-4A20-B07E-180D4999267F}"/>
    <cellStyle name="20% - Ênfase5 81 4" xfId="8496" xr:uid="{5651136F-40DF-43B9-9D83-D14CA79546D3}"/>
    <cellStyle name="20% - Ênfase5 82" xfId="3476" xr:uid="{3F97D656-5D32-4822-99AA-C2FFF82CC5E1}"/>
    <cellStyle name="20% - Ênfase5 82 2" xfId="5756" xr:uid="{467EEB65-F33B-4087-BA15-1550AD720D9E}"/>
    <cellStyle name="20% - Ênfase5 82 2 2" xfId="10363" xr:uid="{DE3FF821-DCF8-4386-92EB-C615D1BEF336}"/>
    <cellStyle name="20% - Ênfase5 82 3" xfId="6993" xr:uid="{CEFADAA6-8719-448F-A522-BA7A212764B5}"/>
    <cellStyle name="20% - Ênfase5 82 3 2" xfId="11600" xr:uid="{B050D59E-AB3D-486F-A588-0868C4C6DD02}"/>
    <cellStyle name="20% - Ênfase5 82 4" xfId="8510" xr:uid="{44DCC985-1E12-406C-8A79-C20EAA54F489}"/>
    <cellStyle name="20% - Ênfase5 83" xfId="3490" xr:uid="{287CF35F-2158-437D-AA9C-05945CBA6F61}"/>
    <cellStyle name="20% - Ênfase5 83 2" xfId="5770" xr:uid="{101D4497-EB54-420E-9DE6-3FF591E520EF}"/>
    <cellStyle name="20% - Ênfase5 83 2 2" xfId="10377" xr:uid="{15873D7E-056E-44F1-AB7A-FFFCA9445836}"/>
    <cellStyle name="20% - Ênfase5 83 3" xfId="7007" xr:uid="{B699D08C-C940-4C4C-A7B9-97B2A6226981}"/>
    <cellStyle name="20% - Ênfase5 83 3 2" xfId="11614" xr:uid="{336491A9-8CD6-4385-A1D5-78B036AC3C3F}"/>
    <cellStyle name="20% - Ênfase5 83 4" xfId="8524" xr:uid="{3FD8166F-4F50-484A-A5AA-8F86454D8643}"/>
    <cellStyle name="20% - Ênfase5 84" xfId="3504" xr:uid="{B8CF0D9D-B735-4836-BB8C-DB1119DD40ED}"/>
    <cellStyle name="20% - Ênfase5 84 2" xfId="5784" xr:uid="{8FDE8FAE-1750-4AB9-AB2C-7AFF9FBD57C8}"/>
    <cellStyle name="20% - Ênfase5 84 2 2" xfId="10391" xr:uid="{91E7F14A-0059-4116-A052-E97622FED2AA}"/>
    <cellStyle name="20% - Ênfase5 84 3" xfId="7021" xr:uid="{040C58E4-A27C-4A79-B567-F691923EBEB8}"/>
    <cellStyle name="20% - Ênfase5 84 3 2" xfId="11628" xr:uid="{F908E029-DD83-462D-8319-94A9D1C5A72F}"/>
    <cellStyle name="20% - Ênfase5 84 4" xfId="8538" xr:uid="{AB1D6E75-8D2E-44BF-9C40-CA6FACE0989B}"/>
    <cellStyle name="20% - Ênfase5 85" xfId="3518" xr:uid="{4E847947-CC9E-4E95-BB30-1F804CB514FF}"/>
    <cellStyle name="20% - Ênfase5 85 2" xfId="5798" xr:uid="{076C26F8-987F-4CEC-99E3-D7999CA18AD8}"/>
    <cellStyle name="20% - Ênfase5 85 2 2" xfId="10405" xr:uid="{D88635ED-D3F5-4583-83B7-36D30F03131B}"/>
    <cellStyle name="20% - Ênfase5 85 3" xfId="7035" xr:uid="{0BAE7D31-D6F4-4E3F-9767-1E16269C3198}"/>
    <cellStyle name="20% - Ênfase5 85 3 2" xfId="11642" xr:uid="{8F6E8D77-5BEB-4FA1-A58F-5733C3D54EC6}"/>
    <cellStyle name="20% - Ênfase5 85 4" xfId="8552" xr:uid="{D20FE33D-6586-428C-8E61-C214B6B7CAE7}"/>
    <cellStyle name="20% - Ênfase5 86" xfId="3532" xr:uid="{A9F75BB1-CB6A-4410-B937-D22164D59661}"/>
    <cellStyle name="20% - Ênfase5 86 2" xfId="5812" xr:uid="{59A65F6F-08BB-4F0C-A4BE-D287AC617DBD}"/>
    <cellStyle name="20% - Ênfase5 86 2 2" xfId="10419" xr:uid="{DF7F5D1D-8C0A-4EFB-B0B9-46E29B524BCF}"/>
    <cellStyle name="20% - Ênfase5 86 3" xfId="7049" xr:uid="{CD5CD96D-8588-49D0-B00E-5BA59EAA1425}"/>
    <cellStyle name="20% - Ênfase5 86 3 2" xfId="11656" xr:uid="{1A2DC5A4-BB98-4B7E-AE5A-31788317C424}"/>
    <cellStyle name="20% - Ênfase5 86 4" xfId="8566" xr:uid="{C8F6DBB4-8651-4376-81CC-8D9E6E757606}"/>
    <cellStyle name="20% - Ênfase5 87" xfId="3546" xr:uid="{9A50814E-F28F-4974-A9DE-A50EA9143A3D}"/>
    <cellStyle name="20% - Ênfase5 87 2" xfId="5826" xr:uid="{80FAE9DF-4F65-4AC0-A415-7F871BC6B838}"/>
    <cellStyle name="20% - Ênfase5 87 2 2" xfId="10433" xr:uid="{31B469A3-1471-45DC-AE0A-DAFCE6E0F5DD}"/>
    <cellStyle name="20% - Ênfase5 87 3" xfId="7063" xr:uid="{0DDAA6EA-8656-4E3A-AA1C-3282449977BA}"/>
    <cellStyle name="20% - Ênfase5 87 3 2" xfId="11670" xr:uid="{3131523D-68A3-4F37-835C-FC6FD23C367D}"/>
    <cellStyle name="20% - Ênfase5 87 4" xfId="8580" xr:uid="{0DEF0851-006F-4C42-A655-EE64A632FE46}"/>
    <cellStyle name="20% - Ênfase5 88" xfId="3560" xr:uid="{2F5108C6-44F0-48E4-B140-437BB6554E6E}"/>
    <cellStyle name="20% - Ênfase5 88 2" xfId="5840" xr:uid="{C718E545-3FCE-49EC-A04D-17631E5129BE}"/>
    <cellStyle name="20% - Ênfase5 88 2 2" xfId="10447" xr:uid="{F95CBB10-36AF-4476-BDF9-D8F1A656A301}"/>
    <cellStyle name="20% - Ênfase5 88 3" xfId="7077" xr:uid="{DC532CDC-A417-4B9B-959E-A43F625C627C}"/>
    <cellStyle name="20% - Ênfase5 88 3 2" xfId="11684" xr:uid="{D18FDBD6-47EC-4248-8A57-27DAAB5E5457}"/>
    <cellStyle name="20% - Ênfase5 88 4" xfId="8594" xr:uid="{B10155D2-5E0F-4C96-9EE5-B690EB984ECA}"/>
    <cellStyle name="20% - Ênfase5 89" xfId="3574" xr:uid="{8C71A34D-6BEE-4FAB-A2A5-7C63422AA950}"/>
    <cellStyle name="20% - Ênfase5 89 2" xfId="5854" xr:uid="{66CBAF74-902B-435A-8548-E35F44AA7DC2}"/>
    <cellStyle name="20% - Ênfase5 89 2 2" xfId="10461" xr:uid="{7F6004FF-105F-4B08-8119-98C0374679FB}"/>
    <cellStyle name="20% - Ênfase5 89 3" xfId="7091" xr:uid="{B8CF7750-561B-419F-A258-17AF5B3266A5}"/>
    <cellStyle name="20% - Ênfase5 89 3 2" xfId="11698" xr:uid="{74010769-E09A-4AD4-8435-4E7A9ED03BAA}"/>
    <cellStyle name="20% - Ênfase5 89 4" xfId="8608" xr:uid="{89346559-5BF5-4C04-8D36-6CE0DF0C5D03}"/>
    <cellStyle name="20% - Ênfase5 9" xfId="490" xr:uid="{4A980CD1-69D2-4CFC-A3C5-EF39E0DCD8B9}"/>
    <cellStyle name="20% - Ênfase5 9 2" xfId="1439" xr:uid="{0BF1B9CD-B635-433E-9D7C-2E0D3ABCE024}"/>
    <cellStyle name="20% - Ênfase5 9 2 2" xfId="4691" xr:uid="{9EAD5F61-AFEE-43CB-BFE7-C81A8DDCB7E7}"/>
    <cellStyle name="20% - Ênfase5 9 2 3" xfId="13297" xr:uid="{903187E1-4C59-4902-9AA6-1637757ACB7D}"/>
    <cellStyle name="20% - Ênfase5 9 3" xfId="7197" xr:uid="{A790D17F-D772-4ACF-86ED-F8DC153E4504}"/>
    <cellStyle name="20% - Ênfase5 9 3 2" xfId="11769" xr:uid="{C89CD96F-13F7-4EC4-8AFA-C109D8DC9C48}"/>
    <cellStyle name="20% - Ênfase5 9 4" xfId="2377" xr:uid="{5B2F8804-08BB-47B1-974B-F255BBC2F35C}"/>
    <cellStyle name="20% - Ênfase5 90" xfId="3588" xr:uid="{12AA1B31-E350-484D-9D38-47F5537B09B3}"/>
    <cellStyle name="20% - Ênfase5 90 2" xfId="5868" xr:uid="{FA7CDA0F-501B-48FC-8769-7842E305AA48}"/>
    <cellStyle name="20% - Ênfase5 90 2 2" xfId="10475" xr:uid="{2022BABD-39A4-4855-9DCC-FD087A356B18}"/>
    <cellStyle name="20% - Ênfase5 90 3" xfId="7105" xr:uid="{4ED96268-70A9-4602-BD68-26BC49372F33}"/>
    <cellStyle name="20% - Ênfase5 90 3 2" xfId="11712" xr:uid="{979D7BB7-0677-45B1-ACC4-1F61491C46E1}"/>
    <cellStyle name="20% - Ênfase5 90 4" xfId="8622" xr:uid="{9C58F322-83C7-4D05-ACB8-CFB308227227}"/>
    <cellStyle name="20% - Ênfase5 91" xfId="3602" xr:uid="{AFB81C70-1997-4740-AB8E-06F1166BDA60}"/>
    <cellStyle name="20% - Ênfase5 91 2" xfId="5886" xr:uid="{5FA6A2A5-340D-4A10-807B-B7197DFEC58C}"/>
    <cellStyle name="20% - Ênfase5 91 2 2" xfId="10493" xr:uid="{6E84ECE3-3612-45BD-8C42-E928AE771081}"/>
    <cellStyle name="20% - Ênfase5 91 3" xfId="7123" xr:uid="{7916906E-2443-43F5-817A-CA61C7A42609}"/>
    <cellStyle name="20% - Ênfase5 91 3 2" xfId="11730" xr:uid="{76040B07-54B3-4595-AEE2-B67D7DC96325}"/>
    <cellStyle name="20% - Ênfase5 91 4" xfId="8636" xr:uid="{BDD02D4C-A86F-41BE-A739-A83EB9AB5361}"/>
    <cellStyle name="20% - Ênfase5 92" xfId="3616" xr:uid="{123F28F9-B61F-4C6B-B0C8-2F4C6232A717}"/>
    <cellStyle name="20% - Ênfase5 92 2" xfId="8650" xr:uid="{920F63CF-0BD7-4DD1-92A6-BBCDF8CD0BF3}"/>
    <cellStyle name="20% - Ênfase5 93" xfId="3630" xr:uid="{7B66A860-EA8F-4840-B9FB-EE2681A3AF89}"/>
    <cellStyle name="20% - Ênfase5 93 2" xfId="8664" xr:uid="{D68F45B3-23D0-4B57-B86E-D4E21234719A}"/>
    <cellStyle name="20% - Ênfase5 94" xfId="3644" xr:uid="{02719852-1DC7-4A22-B333-51F546813A29}"/>
    <cellStyle name="20% - Ênfase5 94 2" xfId="8678" xr:uid="{AD17794F-A9CA-4FA9-87E6-71F059D221F9}"/>
    <cellStyle name="20% - Ênfase5 95" xfId="3658" xr:uid="{6522E326-4342-4195-A5F4-0567187898C1}"/>
    <cellStyle name="20% - Ênfase5 95 2" xfId="8692" xr:uid="{F12DDD01-E558-4E2D-A835-14CD1C6D6AA6}"/>
    <cellStyle name="20% - Ênfase5 96" xfId="3672" xr:uid="{F1B1B373-8D36-4F7A-9165-AF5376873DF1}"/>
    <cellStyle name="20% - Ênfase5 96 2" xfId="8706" xr:uid="{B18DA466-5834-42AA-BBF4-5CF9671ECD69}"/>
    <cellStyle name="20% - Ênfase5 97" xfId="3686" xr:uid="{1905CC68-98F2-40AC-8B8B-425870427066}"/>
    <cellStyle name="20% - Ênfase5 97 2" xfId="8720" xr:uid="{8B99C26B-E1AC-44F5-ACB3-61232210CF9B}"/>
    <cellStyle name="20% - Ênfase5 98" xfId="3700" xr:uid="{98E12641-6FA3-4FAD-811D-1DA221D03342}"/>
    <cellStyle name="20% - Ênfase5 98 2" xfId="8734" xr:uid="{721B25FE-13D3-4608-B140-EEBDF30EF614}"/>
    <cellStyle name="20% - Ênfase5 99" xfId="3714" xr:uid="{7DCB4A5B-9B3C-4C8C-B2AE-73CEEE90017E}"/>
    <cellStyle name="20% - Ênfase5 99 2" xfId="8748" xr:uid="{FBFCBE37-75D2-4E2A-B16F-FC5F5BF6F4C3}"/>
    <cellStyle name="20% - Ênfase6" xfId="129" builtinId="50" customBuiltin="1"/>
    <cellStyle name="20% - Ênfase6 10" xfId="507" xr:uid="{941A9E6E-060D-4688-9ACD-F769A5C2D746}"/>
    <cellStyle name="20% - Ênfase6 10 2" xfId="1456" xr:uid="{D183AF51-69BB-4C87-945C-A02C975020FB}"/>
    <cellStyle name="20% - Ênfase6 10 2 2" xfId="4707" xr:uid="{27A43D22-EE53-408A-8275-D3B41BDBDCDB}"/>
    <cellStyle name="20% - Ênfase6 10 2 2 2" xfId="14243" xr:uid="{7D74D3DB-2225-49F0-8035-5D95A36CA2F4}"/>
    <cellStyle name="20% - Ênfase6 10 2 3" xfId="9333" xr:uid="{636101EB-785D-4A7C-995C-BF0ADAE762EC}"/>
    <cellStyle name="20% - Ênfase6 10 3" xfId="5959" xr:uid="{F33C6794-2D03-4AE6-8AF1-5BE7268DE35D}"/>
    <cellStyle name="20% - Ênfase6 10 3 2" xfId="10566" xr:uid="{A2AB4F7D-51EA-429A-A9DC-B09D5D1AC440}"/>
    <cellStyle name="20% - Ênfase6 10 4" xfId="2393" xr:uid="{BF98C5AB-56BE-4970-A8D3-291E9A37ECF9}"/>
    <cellStyle name="20% - Ênfase6 10 4 2" xfId="13481" xr:uid="{C4468E3B-9454-480C-81DA-826FF4D77299}"/>
    <cellStyle name="20% - Ênfase6 10 5" xfId="7484" xr:uid="{7C9C6B56-A91E-4205-BA79-951BE02C01EE}"/>
    <cellStyle name="20% - Ênfase6 100" xfId="3730" xr:uid="{2DF23D90-6945-4F04-A221-BF7BB6220699}"/>
    <cellStyle name="20% - Ênfase6 100 2" xfId="8764" xr:uid="{D3623E7A-76D9-4EC6-9DB0-91923C256A4C}"/>
    <cellStyle name="20% - Ênfase6 101" xfId="3744" xr:uid="{C0D3D261-311C-442E-A864-1F3C36E611DB}"/>
    <cellStyle name="20% - Ênfase6 101 2" xfId="8778" xr:uid="{DEFC258F-353F-467D-8329-D6018FB5CA58}"/>
    <cellStyle name="20% - Ênfase6 102" xfId="3758" xr:uid="{FA27EB84-CD8C-4719-95AB-36512843A956}"/>
    <cellStyle name="20% - Ênfase6 102 2" xfId="8792" xr:uid="{22A61902-FDAF-4A6F-AA55-AA2FB8920F25}"/>
    <cellStyle name="20% - Ênfase6 103" xfId="3772" xr:uid="{E65F929C-FC06-46BB-9911-12F36E582FDD}"/>
    <cellStyle name="20% - Ênfase6 103 2" xfId="8806" xr:uid="{16A04E0E-0EFD-4884-8AC4-CF21DDE68F77}"/>
    <cellStyle name="20% - Ênfase6 104" xfId="3786" xr:uid="{F7841A3B-0226-4F7D-831D-BEDEE58F3068}"/>
    <cellStyle name="20% - Ênfase6 104 2" xfId="8820" xr:uid="{8EA3AAA7-E879-489C-894B-15BA5A062070}"/>
    <cellStyle name="20% - Ênfase6 105" xfId="3800" xr:uid="{162110A7-83FD-416A-83A8-35E6497D7F59}"/>
    <cellStyle name="20% - Ênfase6 105 2" xfId="8834" xr:uid="{0D57FD2F-4B9C-43F7-88AE-DC56EF2E1979}"/>
    <cellStyle name="20% - Ênfase6 106" xfId="3814" xr:uid="{BA30B5C8-61FE-48F3-BA88-CB61F78DFAEA}"/>
    <cellStyle name="20% - Ênfase6 106 2" xfId="8848" xr:uid="{D74CFFB2-F84E-4D50-96EA-CCDC87007DAB}"/>
    <cellStyle name="20% - Ênfase6 107" xfId="3828" xr:uid="{FA0D9905-E926-4C81-A84E-8B4216E17246}"/>
    <cellStyle name="20% - Ênfase6 107 2" xfId="8862" xr:uid="{8C8071F3-C22C-4E1F-8772-B76C8A04B37A}"/>
    <cellStyle name="20% - Ênfase6 108" xfId="3842" xr:uid="{FC5A2A91-FEE9-40AF-9EE6-1CC895059B01}"/>
    <cellStyle name="20% - Ênfase6 108 2" xfId="8876" xr:uid="{AEF267E0-0651-4019-B1F1-B096B9775F32}"/>
    <cellStyle name="20% - Ênfase6 109" xfId="3856" xr:uid="{A758C625-6571-4BFD-B6CE-98C77366161C}"/>
    <cellStyle name="20% - Ênfase6 109 2" xfId="8890" xr:uid="{F6E1881D-FEC2-4E71-B85D-6A26A6EE2828}"/>
    <cellStyle name="20% - Ênfase6 11" xfId="522" xr:uid="{0CABB632-16FE-4282-930E-CFC80B4F1EDD}"/>
    <cellStyle name="20% - Ênfase6 11 2" xfId="1471" xr:uid="{CFAF0363-BDCD-4346-8982-6179D300E705}"/>
    <cellStyle name="20% - Ênfase6 11 2 2" xfId="4721" xr:uid="{102CB5BE-8C28-4C9B-826A-EF2B9AF18118}"/>
    <cellStyle name="20% - Ênfase6 11 2 3" xfId="13313" xr:uid="{391F072B-715B-4B2E-A104-765357A985F0}"/>
    <cellStyle name="20% - Ênfase6 11 3" xfId="4335" xr:uid="{6B6B0F37-CA6E-4FB8-BCFD-C88BADC1750D}"/>
    <cellStyle name="20% - Ênfase6 11 4" xfId="2407" xr:uid="{7269C8B4-40F6-4D01-84F1-13C2FB5B024D}"/>
    <cellStyle name="20% - Ênfase6 11 4 2" xfId="13495" xr:uid="{832D94CE-2DE3-45C3-8C5F-AA9B048CE3D9}"/>
    <cellStyle name="20% - Ênfase6 11 5" xfId="7498" xr:uid="{83240C55-EBA1-4643-8CD0-E155C7164F82}"/>
    <cellStyle name="20% - Ênfase6 110" xfId="3870" xr:uid="{6F72E04A-9ED1-49A8-A977-B3FF5CC213DA}"/>
    <cellStyle name="20% - Ênfase6 110 2" xfId="8904" xr:uid="{9ED424B6-0C23-4E33-95A4-CDBAF6EF1555}"/>
    <cellStyle name="20% - Ênfase6 111" xfId="3884" xr:uid="{B3FD585A-6462-4BDF-AC91-8082BD8FF84F}"/>
    <cellStyle name="20% - Ênfase6 111 2" xfId="8918" xr:uid="{192F728B-0C6D-417D-8AD4-204EB8678225}"/>
    <cellStyle name="20% - Ênfase6 112" xfId="3898" xr:uid="{F8CE18C9-88DE-432B-885D-E60139844F7A}"/>
    <cellStyle name="20% - Ênfase6 112 2" xfId="8932" xr:uid="{356C875E-8201-4259-9DCD-C927E3E80A8E}"/>
    <cellStyle name="20% - Ênfase6 113" xfId="3912" xr:uid="{FD1F0F7E-0FE5-4850-8DBE-F34869C6A52C}"/>
    <cellStyle name="20% - Ênfase6 113 2" xfId="8946" xr:uid="{55DE5F0F-A1AF-4B2D-ACE4-7F58C892F0C7}"/>
    <cellStyle name="20% - Ênfase6 114" xfId="3926" xr:uid="{9EA146E4-6D6A-4E28-AA64-00B068BFD234}"/>
    <cellStyle name="20% - Ênfase6 114 2" xfId="8960" xr:uid="{F365ED24-CC9F-4B72-85FA-839BD3C9D08B}"/>
    <cellStyle name="20% - Ênfase6 115" xfId="3940" xr:uid="{6D23A45C-2319-4A59-B742-6C675C8AF8A5}"/>
    <cellStyle name="20% - Ênfase6 115 2" xfId="8974" xr:uid="{D0BF0B5B-CDC4-4E60-81D3-2FF57F0D842C}"/>
    <cellStyle name="20% - Ênfase6 116" xfId="3954" xr:uid="{A750E9CD-A485-4939-B7B9-742197F0BF69}"/>
    <cellStyle name="20% - Ênfase6 116 2" xfId="8988" xr:uid="{6D27B849-8892-4BC5-AB42-6EB54A2B6267}"/>
    <cellStyle name="20% - Ênfase6 117" xfId="3968" xr:uid="{0E1D433B-2447-4F1A-AE7F-790DCA01BAB1}"/>
    <cellStyle name="20% - Ênfase6 117 2" xfId="9002" xr:uid="{45293396-0622-4594-8FF8-D4E5244189CA}"/>
    <cellStyle name="20% - Ênfase6 118" xfId="3982" xr:uid="{0FC9B2A4-04E9-4D1C-894C-2F5748E009E2}"/>
    <cellStyle name="20% - Ênfase6 118 2" xfId="9016" xr:uid="{25C83AE7-CC26-42EE-B2EE-3C60E99F6BE7}"/>
    <cellStyle name="20% - Ênfase6 119" xfId="3996" xr:uid="{366059AD-A7B0-4BBE-AC44-30D30B8B3CFB}"/>
    <cellStyle name="20% - Ênfase6 119 2" xfId="9030" xr:uid="{834B5DFF-DD0F-466C-A3CA-463DDB4B7E61}"/>
    <cellStyle name="20% - Ênfase6 12" xfId="537" xr:uid="{CC4A3B57-8D04-490D-9D4C-4FDA1FDFDEFE}"/>
    <cellStyle name="20% - Ênfase6 12 2" xfId="1486" xr:uid="{C4AC75B0-9E17-4803-B81F-424F27E9BE07}"/>
    <cellStyle name="20% - Ênfase6 12 2 2" xfId="4722" xr:uid="{3FAB0833-7128-47DB-B9B4-13A541816E7B}"/>
    <cellStyle name="20% - Ênfase6 12 2 2 2" xfId="14251" xr:uid="{8C37F6AA-8EAF-4B25-A447-B93E5AD36A29}"/>
    <cellStyle name="20% - Ênfase6 12 2 3" xfId="9342" xr:uid="{78BAE875-D19E-493B-908D-0D95CD494F9B}"/>
    <cellStyle name="20% - Ênfase6 12 3" xfId="5968" xr:uid="{43A4C589-66DB-428B-A250-0EEA9C7B6DF3}"/>
    <cellStyle name="20% - Ênfase6 12 3 2" xfId="10575" xr:uid="{F38F197B-A880-4A0A-B49C-A967EB14F7FB}"/>
    <cellStyle name="20% - Ênfase6 12 4" xfId="2422" xr:uid="{E23FB2E8-C6CB-40A4-A872-92574A57563B}"/>
    <cellStyle name="20% - Ênfase6 12 4 2" xfId="13510" xr:uid="{8CD0FEFD-521B-42F9-8A97-DEAE2B1FEB8D}"/>
    <cellStyle name="20% - Ênfase6 12 5" xfId="7513" xr:uid="{12AF3A16-A667-4798-A1F0-D7B898AC6F7A}"/>
    <cellStyle name="20% - Ênfase6 120" xfId="4011" xr:uid="{53276506-CE17-4BE0-A6D7-29718528274D}"/>
    <cellStyle name="20% - Ênfase6 120 2" xfId="9044" xr:uid="{A508E5CB-E838-46B8-99B2-817BBA978F2C}"/>
    <cellStyle name="20% - Ênfase6 121" xfId="4025" xr:uid="{23EAD821-D1CA-4EEC-9EC3-E6B9C0A418D3}"/>
    <cellStyle name="20% - Ênfase6 121 2" xfId="9058" xr:uid="{D2568825-CD87-48AC-9CFA-8DDC95A69D73}"/>
    <cellStyle name="20% - Ênfase6 122" xfId="2204" xr:uid="{49969242-61C9-4119-9375-C47E9B3A8D0B}"/>
    <cellStyle name="20% - Ênfase6 123" xfId="2189" xr:uid="{E7C596E3-EA52-43D6-91A9-0E0155B5D603}"/>
    <cellStyle name="20% - Ênfase6 123 2" xfId="13443" xr:uid="{840B81C2-335C-44E3-9A82-7F0A4D14963B}"/>
    <cellStyle name="20% - Ênfase6 124" xfId="320" xr:uid="{597C1DFC-0F2A-494D-9046-EBD417A081C4}"/>
    <cellStyle name="20% - Ênfase6 125" xfId="7450" xr:uid="{69135767-A78E-436C-A2C3-15F1D0F0EA36}"/>
    <cellStyle name="20% - Ênfase6 13" xfId="552" xr:uid="{4053C365-C144-4080-9169-84F40D0DC48B}"/>
    <cellStyle name="20% - Ênfase6 13 2" xfId="1501" xr:uid="{48A08C49-94D0-4FD0-915C-388EFC4410E3}"/>
    <cellStyle name="20% - Ênfase6 13 2 2" xfId="4779" xr:uid="{317C7EB8-2A43-4D5A-A746-81D6868650F6}"/>
    <cellStyle name="20% - Ênfase6 13 2 2 2" xfId="14287" xr:uid="{59095999-6443-4945-B3CE-3854026D4A84}"/>
    <cellStyle name="20% - Ênfase6 13 2 3" xfId="9386" xr:uid="{F3111453-B5BC-4023-B9D1-D928836809F9}"/>
    <cellStyle name="20% - Ênfase6 13 3" xfId="6016" xr:uid="{50E9BBF6-2F92-4364-B239-84299A46F415}"/>
    <cellStyle name="20% - Ênfase6 13 3 2" xfId="10623" xr:uid="{D810A057-2732-42C6-9C54-1D7A336B75C2}"/>
    <cellStyle name="20% - Ênfase6 13 4" xfId="2437" xr:uid="{DA462D13-5F65-435A-900E-A420E6E6106F}"/>
    <cellStyle name="20% - Ênfase6 13 4 2" xfId="13525" xr:uid="{FF393AFD-6166-4BB6-B4FA-8EC219247C15}"/>
    <cellStyle name="20% - Ênfase6 13 5" xfId="7528" xr:uid="{93CCFF29-961C-4649-929A-DC9F2EF21521}"/>
    <cellStyle name="20% - Ênfase6 14" xfId="567" xr:uid="{D98E7052-FA8E-4A62-9B1E-2B8320BC51B3}"/>
    <cellStyle name="20% - Ênfase6 14 2" xfId="1516" xr:uid="{38443FD4-AFFC-4E08-95EB-B7DA177C62E6}"/>
    <cellStyle name="20% - Ênfase6 14 2 2" xfId="4805" xr:uid="{90462C01-7A2A-4835-AD19-1F5B2C1C72B6}"/>
    <cellStyle name="20% - Ênfase6 14 2 2 2" xfId="14313" xr:uid="{D0FA834D-D837-4509-AF96-15A6A6D187E8}"/>
    <cellStyle name="20% - Ênfase6 14 2 3" xfId="9412" xr:uid="{8DA7B550-F80E-4691-9090-3F8217279534}"/>
    <cellStyle name="20% - Ênfase6 14 3" xfId="6042" xr:uid="{49EE7F19-E8BE-443A-9662-D14950EC0C3F}"/>
    <cellStyle name="20% - Ênfase6 14 3 2" xfId="10649" xr:uid="{E85EB6C6-018C-40D6-BA1E-A823F82EEF7E}"/>
    <cellStyle name="20% - Ênfase6 14 4" xfId="2452" xr:uid="{7D311DD0-77D2-40A9-B222-7D4DCFEF92F4}"/>
    <cellStyle name="20% - Ênfase6 14 4 2" xfId="13540" xr:uid="{882F24B3-4362-49B8-B823-327DC4BBB021}"/>
    <cellStyle name="20% - Ênfase6 14 5" xfId="7543" xr:uid="{ABCC201F-FBF7-4A2D-8D06-6012B1E02E88}"/>
    <cellStyle name="20% - Ênfase6 15" xfId="582" xr:uid="{BA094847-7467-4285-AA1D-98A84CB60C91}"/>
    <cellStyle name="20% - Ênfase6 15 2" xfId="1531" xr:uid="{0E6F1B57-E491-4E05-8199-96626441757F}"/>
    <cellStyle name="20% - Ênfase6 15 2 2" xfId="4820" xr:uid="{67DEAE51-75D4-4F32-9963-DCEA4233BBC1}"/>
    <cellStyle name="20% - Ênfase6 15 2 2 2" xfId="14328" xr:uid="{564F6AE4-C3CD-4AD0-AB15-97E16EBF835E}"/>
    <cellStyle name="20% - Ênfase6 15 2 3" xfId="9427" xr:uid="{EF2E8DF6-FEA5-47A7-950C-63C0588E783B}"/>
    <cellStyle name="20% - Ênfase6 15 3" xfId="6057" xr:uid="{FCF43633-F025-4F93-A5FA-3B3781A5879E}"/>
    <cellStyle name="20% - Ênfase6 15 3 2" xfId="10664" xr:uid="{3CECFC83-C209-4F8E-B5FB-1DDFADD81538}"/>
    <cellStyle name="20% - Ênfase6 15 4" xfId="2468" xr:uid="{130AFEBF-DDB6-4EF5-9FED-79060048B5F2}"/>
    <cellStyle name="20% - Ênfase6 15 4 2" xfId="13556" xr:uid="{057A3944-9A4B-48AE-A75E-B29CC66B8313}"/>
    <cellStyle name="20% - Ênfase6 15 5" xfId="7559" xr:uid="{CB92C3F2-B39F-4830-A019-66345EF96B55}"/>
    <cellStyle name="20% - Ênfase6 16" xfId="597" xr:uid="{72BF1F9F-C52E-4247-BEFE-F03804A0FE23}"/>
    <cellStyle name="20% - Ênfase6 16 2" xfId="1546" xr:uid="{652BF6A3-75C0-40C0-AD7A-011943032713}"/>
    <cellStyle name="20% - Ênfase6 16 2 2" xfId="4835" xr:uid="{E8320A54-15EC-46B9-9AE6-776721F9D247}"/>
    <cellStyle name="20% - Ênfase6 16 2 2 2" xfId="14343" xr:uid="{05C7A045-432D-4AA1-81F2-EC0E9C08BC49}"/>
    <cellStyle name="20% - Ênfase6 16 2 3" xfId="9442" xr:uid="{5DFD9CF1-CD58-4A88-8477-6F037FF823E6}"/>
    <cellStyle name="20% - Ênfase6 16 3" xfId="6072" xr:uid="{BE21A116-AE36-47F9-8E71-F948906E0D5E}"/>
    <cellStyle name="20% - Ênfase6 16 3 2" xfId="10679" xr:uid="{E59EEC30-E109-4818-B25F-245D364B1634}"/>
    <cellStyle name="20% - Ênfase6 16 4" xfId="2486" xr:uid="{219E2797-A36E-4FC9-B649-FF618C8B6E2A}"/>
    <cellStyle name="20% - Ênfase6 16 4 2" xfId="13574" xr:uid="{BD671623-EBBD-439B-B66C-8CFD2CF6E826}"/>
    <cellStyle name="20% - Ênfase6 16 5" xfId="7577" xr:uid="{894E1873-4723-4492-B638-523581C58D22}"/>
    <cellStyle name="20% - Ênfase6 17" xfId="612" xr:uid="{CC970F72-0709-4913-9BE5-23E146D47338}"/>
    <cellStyle name="20% - Ênfase6 17 2" xfId="1561" xr:uid="{7F78B562-4CA8-4A32-A3C9-AA9B68EA2A28}"/>
    <cellStyle name="20% - Ênfase6 17 2 2" xfId="4850" xr:uid="{4C724ED9-4EB6-43AD-BF99-FF99FA1CC65E}"/>
    <cellStyle name="20% - Ênfase6 17 2 2 2" xfId="14358" xr:uid="{A44D7F3F-B90E-4102-9937-7FCEE2A70F42}"/>
    <cellStyle name="20% - Ênfase6 17 2 3" xfId="9457" xr:uid="{E3283E29-6FDE-4A33-B5E0-29075C75E67E}"/>
    <cellStyle name="20% - Ênfase6 17 3" xfId="6087" xr:uid="{26AB0EE5-D257-4FE7-A455-94E31E218ADC}"/>
    <cellStyle name="20% - Ênfase6 17 3 2" xfId="10694" xr:uid="{B50169E2-AD1A-4D17-9669-9348499E35BF}"/>
    <cellStyle name="20% - Ênfase6 17 4" xfId="2505" xr:uid="{A276D1C2-36E5-4183-BD71-BA06037FC6CF}"/>
    <cellStyle name="20% - Ênfase6 17 4 2" xfId="13592" xr:uid="{717A03C4-F458-46FB-A68E-A731D304DC80}"/>
    <cellStyle name="20% - Ênfase6 17 5" xfId="7596" xr:uid="{127CB624-41A7-4CD6-BFD1-AB595AA50F6A}"/>
    <cellStyle name="20% - Ênfase6 18" xfId="627" xr:uid="{B3156CAB-3ADE-41AE-90D3-B855D8DD29C8}"/>
    <cellStyle name="20% - Ênfase6 18 2" xfId="1576" xr:uid="{2D92E4C2-E76C-44C3-B795-8D5C1B6ABA06}"/>
    <cellStyle name="20% - Ênfase6 18 2 2" xfId="4865" xr:uid="{3D9DFE8E-CCE5-456C-9447-4E2F99A3BEED}"/>
    <cellStyle name="20% - Ênfase6 18 2 2 2" xfId="14373" xr:uid="{FC1EB8B0-9F90-411D-A82A-ACC0A6618A3B}"/>
    <cellStyle name="20% - Ênfase6 18 2 3" xfId="9472" xr:uid="{C4BD2019-49DF-440A-BD11-0E190AFAFB78}"/>
    <cellStyle name="20% - Ênfase6 18 3" xfId="6102" xr:uid="{36575946-71E4-4BA6-9B83-446E4ADE0ED2}"/>
    <cellStyle name="20% - Ênfase6 18 3 2" xfId="10709" xr:uid="{6AFBD8A4-D75B-4E14-8B22-853B9884E645}"/>
    <cellStyle name="20% - Ênfase6 18 4" xfId="2520" xr:uid="{508EB680-EC3C-4BE6-86E0-3776781043E8}"/>
    <cellStyle name="20% - Ênfase6 18 4 2" xfId="13607" xr:uid="{EFC510A8-C888-448F-BB18-70A05374323F}"/>
    <cellStyle name="20% - Ênfase6 18 5" xfId="7611" xr:uid="{FC5DECBD-C906-4697-8CEF-4519B2118724}"/>
    <cellStyle name="20% - Ênfase6 19" xfId="642" xr:uid="{7579A7DC-386D-4630-902A-FC05E356E359}"/>
    <cellStyle name="20% - Ênfase6 19 2" xfId="1591" xr:uid="{08A4F845-A1E8-47D5-9502-7D921D5DBE84}"/>
    <cellStyle name="20% - Ênfase6 19 2 2" xfId="4879" xr:uid="{C66E65FD-A31B-4256-95E3-98951B8CA21B}"/>
    <cellStyle name="20% - Ênfase6 19 2 2 2" xfId="14387" xr:uid="{D6312776-D57C-441A-BA59-D5D845B3B06A}"/>
    <cellStyle name="20% - Ênfase6 19 2 3" xfId="9486" xr:uid="{D093E789-33AC-4E63-B7A7-48D7CC911750}"/>
    <cellStyle name="20% - Ênfase6 19 3" xfId="6116" xr:uid="{B4C5384C-3BF4-4579-9125-9D09A9F7DD3A}"/>
    <cellStyle name="20% - Ênfase6 19 3 2" xfId="10723" xr:uid="{384D11EE-FEFA-4526-AD17-95206CD649D6}"/>
    <cellStyle name="20% - Ênfase6 19 4" xfId="2535" xr:uid="{2853DC5B-E508-420A-BEBB-9CE04917E7BB}"/>
    <cellStyle name="20% - Ênfase6 19 4 2" xfId="13622" xr:uid="{923CA653-0EB1-4F10-BB51-CE31BE4097CB}"/>
    <cellStyle name="20% - Ênfase6 19 5" xfId="7626" xr:uid="{27030CD5-B0A2-40E4-8B36-ED110BE00331}"/>
    <cellStyle name="20% - Ênfase6 2" xfId="6" xr:uid="{00000000-0005-0000-0000-000005000000}"/>
    <cellStyle name="20% - Ênfase6 2 2" xfId="1352" xr:uid="{F6C58309-E6D9-459F-A68B-964FEAAFCF31}"/>
    <cellStyle name="20% - Ênfase6 2 2 2" xfId="4565" xr:uid="{C9A792BC-7725-4BD3-859C-DB0DD7B5D8D3}"/>
    <cellStyle name="20% - Ênfase6 2 2 2 2" xfId="14189" xr:uid="{CFDFC11C-A0B8-4DD2-B1C4-DF3FB0DE01E5}"/>
    <cellStyle name="20% - Ênfase6 2 2 3" xfId="9275" xr:uid="{C2A52F05-0B4A-4910-9EBA-BCA18C08B5C4}"/>
    <cellStyle name="20% - Ênfase6 2 3" xfId="5897" xr:uid="{CA3DA357-E9A8-4954-8DD2-4DD321A1F16C}"/>
    <cellStyle name="20% - Ênfase6 2 3 2" xfId="10504" xr:uid="{C8B80E7B-459D-4702-B2F7-F5A0266D89C6}"/>
    <cellStyle name="20% - Ênfase6 2 4" xfId="7162" xr:uid="{5E39F57A-B9FE-47BA-A794-D1BB0F81E6D4}"/>
    <cellStyle name="20% - Ênfase6 2 5" xfId="2205" xr:uid="{4D3208E2-59F0-4AC2-AB46-1BC0F9095F5B}"/>
    <cellStyle name="20% - Ênfase6 2 5 2" xfId="13451" xr:uid="{79494740-6BB8-4E26-B96A-E8D4255DEF95}"/>
    <cellStyle name="20% - Ênfase6 2 6" xfId="403" xr:uid="{8718826E-0490-429E-AE18-3AAAD2B7FA31}"/>
    <cellStyle name="20% - Ênfase6 2 7" xfId="7459" xr:uid="{2810F5E7-A531-429F-9493-89D9B18C66A4}"/>
    <cellStyle name="20% - Ênfase6 20" xfId="657" xr:uid="{C34DD5B8-039F-4ED8-9D51-E77CEFCB448A}"/>
    <cellStyle name="20% - Ênfase6 20 2" xfId="1606" xr:uid="{4279CA9B-2E4F-499A-A763-A287AC4EFC15}"/>
    <cellStyle name="20% - Ênfase6 20 2 2" xfId="4894" xr:uid="{D4DC60E8-53D9-48B8-86FE-01C71443FB94}"/>
    <cellStyle name="20% - Ênfase6 20 2 2 2" xfId="14402" xr:uid="{36EE06C5-924A-4686-A635-D37C3A8CA80D}"/>
    <cellStyle name="20% - Ênfase6 20 2 3" xfId="9501" xr:uid="{6669FD80-D525-46F2-8BD7-AC7ED79D2031}"/>
    <cellStyle name="20% - Ênfase6 20 3" xfId="6131" xr:uid="{18D2F12C-6358-4712-B576-05CADF9CDB5D}"/>
    <cellStyle name="20% - Ênfase6 20 3 2" xfId="10738" xr:uid="{EFBAAFCA-27BB-4275-A207-233FB126A56A}"/>
    <cellStyle name="20% - Ênfase6 20 4" xfId="2550" xr:uid="{2172B835-49DE-42E5-9E81-1AE351E6B84D}"/>
    <cellStyle name="20% - Ênfase6 20 4 2" xfId="13637" xr:uid="{F85C5245-A899-4AD4-A810-06467B3AC8A6}"/>
    <cellStyle name="20% - Ênfase6 20 5" xfId="7641" xr:uid="{96FE749E-FA34-46AD-956C-B1C5B9233902}"/>
    <cellStyle name="20% - Ênfase6 21" xfId="672" xr:uid="{E24B5522-DEB0-4A67-8E52-25F6B0DA59E8}"/>
    <cellStyle name="20% - Ênfase6 21 2" xfId="1621" xr:uid="{E13F7A4B-5301-4A22-9BED-725B51891B2C}"/>
    <cellStyle name="20% - Ênfase6 21 2 2" xfId="4908" xr:uid="{25DE9E22-DB08-4281-A9B4-B9C9D7810129}"/>
    <cellStyle name="20% - Ênfase6 21 2 2 2" xfId="14416" xr:uid="{F1CDF596-E234-4056-ABA7-C1A4D712F841}"/>
    <cellStyle name="20% - Ênfase6 21 2 3" xfId="9515" xr:uid="{F475E218-5E3B-41CE-ABE4-23223512BDDA}"/>
    <cellStyle name="20% - Ênfase6 21 3" xfId="6145" xr:uid="{B5B8FA2B-7B54-415E-9D8E-2048EDA54EC1}"/>
    <cellStyle name="20% - Ênfase6 21 3 2" xfId="10752" xr:uid="{E3DF43C7-9308-48BF-B666-E05B3BA6B7AA}"/>
    <cellStyle name="20% - Ênfase6 21 4" xfId="2565" xr:uid="{823F64D4-E832-476F-A75E-77977D5B7B1E}"/>
    <cellStyle name="20% - Ênfase6 21 4 2" xfId="13652" xr:uid="{D28A0311-A421-4278-9BE0-A32577BE89A3}"/>
    <cellStyle name="20% - Ênfase6 21 5" xfId="7656" xr:uid="{4B81A2FE-9017-4802-B56B-78B2B78D14DA}"/>
    <cellStyle name="20% - Ênfase6 22" xfId="686" xr:uid="{D2702D0A-78CC-441F-9A55-3FA2EDEFBA4B}"/>
    <cellStyle name="20% - Ênfase6 22 2" xfId="1635" xr:uid="{5CFC129B-C75B-470E-B572-07278F82473E}"/>
    <cellStyle name="20% - Ênfase6 22 2 2" xfId="4922" xr:uid="{33AEB5E7-F307-469E-AB66-9BBC7E48C431}"/>
    <cellStyle name="20% - Ênfase6 22 2 2 2" xfId="14430" xr:uid="{87A6AF3B-4896-4173-9549-E0B3BD438476}"/>
    <cellStyle name="20% - Ênfase6 22 2 3" xfId="9529" xr:uid="{248E5099-B0C8-4045-AFC6-BD697CD82B94}"/>
    <cellStyle name="20% - Ênfase6 22 3" xfId="6159" xr:uid="{29B6B420-71C7-4873-933D-F9B1463CA523}"/>
    <cellStyle name="20% - Ênfase6 22 3 2" xfId="10766" xr:uid="{1A1C291B-3B50-4750-876F-D6289DDF8C79}"/>
    <cellStyle name="20% - Ênfase6 22 4" xfId="2580" xr:uid="{3CAC62B7-74B6-4836-9139-B968C7CCC971}"/>
    <cellStyle name="20% - Ênfase6 22 4 2" xfId="13667" xr:uid="{E1253E06-AE73-4CE0-ADC0-BA99874B4F55}"/>
    <cellStyle name="20% - Ênfase6 22 5" xfId="7671" xr:uid="{012586F1-C6E2-4F51-AB0B-BE84EE2DA02C}"/>
    <cellStyle name="20% - Ênfase6 23" xfId="700" xr:uid="{5EE6FB4D-FEB2-4B68-8FB6-0646390B09EE}"/>
    <cellStyle name="20% - Ênfase6 23 2" xfId="1649" xr:uid="{F7708472-BD8C-44F6-95B3-DC73DDA76F28}"/>
    <cellStyle name="20% - Ênfase6 23 2 2" xfId="4936" xr:uid="{145B8237-C570-40C3-94D8-39DFE5BD2AB4}"/>
    <cellStyle name="20% - Ênfase6 23 2 2 2" xfId="14444" xr:uid="{6E627E79-7CA7-4B12-9403-E7B87637105C}"/>
    <cellStyle name="20% - Ênfase6 23 2 3" xfId="9543" xr:uid="{2681A12C-4E99-4553-B86C-A19C24EF10AE}"/>
    <cellStyle name="20% - Ênfase6 23 3" xfId="6173" xr:uid="{FCC50232-CF21-4630-A7AC-297B7C9D6CFA}"/>
    <cellStyle name="20% - Ênfase6 23 3 2" xfId="10780" xr:uid="{6D585593-D298-4D52-BA5D-F2CDB2093AFD}"/>
    <cellStyle name="20% - Ênfase6 23 4" xfId="2594" xr:uid="{9DB06D40-BB00-42A5-80CE-0977064F5A96}"/>
    <cellStyle name="20% - Ênfase6 23 4 2" xfId="13681" xr:uid="{0ECC8AAF-B052-43D9-A756-6D7EAA81F99C}"/>
    <cellStyle name="20% - Ênfase6 23 5" xfId="7685" xr:uid="{8AD6EB1C-309A-4791-ABB2-A99A5DAA289B}"/>
    <cellStyle name="20% - Ênfase6 24" xfId="714" xr:uid="{0194E2A8-EC10-4674-A44F-4E870A3B4FC4}"/>
    <cellStyle name="20% - Ênfase6 24 2" xfId="1663" xr:uid="{79697230-DA14-45B8-8F0C-78F4F5551A5D}"/>
    <cellStyle name="20% - Ênfase6 24 2 2" xfId="4950" xr:uid="{9E772841-A5C6-4B7F-8066-57E88320B55B}"/>
    <cellStyle name="20% - Ênfase6 24 2 2 2" xfId="14458" xr:uid="{4720F3F9-27E5-4C1B-B0E3-B86593A07955}"/>
    <cellStyle name="20% - Ênfase6 24 2 3" xfId="9557" xr:uid="{EF5F5390-F188-4598-A602-DA3BDB5DC3C0}"/>
    <cellStyle name="20% - Ênfase6 24 3" xfId="6187" xr:uid="{E75B6905-03A8-4D12-ACA8-E5CCB13867E9}"/>
    <cellStyle name="20% - Ênfase6 24 3 2" xfId="10794" xr:uid="{8007F987-6E39-41D7-98E9-FF65F733A179}"/>
    <cellStyle name="20% - Ênfase6 24 4" xfId="2608" xr:uid="{429D74D7-C2F2-4110-B72F-7FB1285C6F27}"/>
    <cellStyle name="20% - Ênfase6 24 4 2" xfId="13695" xr:uid="{F26AC52F-385B-4B43-BD1B-D1F6711D862D}"/>
    <cellStyle name="20% - Ênfase6 24 5" xfId="7699" xr:uid="{599C98C5-8713-409D-88DA-C805D7114C6D}"/>
    <cellStyle name="20% - Ênfase6 25" xfId="729" xr:uid="{4E688BDE-9960-4E6C-9FCD-53DEE5BDCF73}"/>
    <cellStyle name="20% - Ênfase6 25 2" xfId="1678" xr:uid="{098C1827-A066-4B3D-BF0C-3B6A87602E57}"/>
    <cellStyle name="20% - Ênfase6 25 2 2" xfId="4964" xr:uid="{02FF9F5B-15CA-4D42-8A3B-FD412CF765A8}"/>
    <cellStyle name="20% - Ênfase6 25 2 2 2" xfId="14472" xr:uid="{44EB520F-E0E7-4A06-9D42-9776AFAAEA2D}"/>
    <cellStyle name="20% - Ênfase6 25 2 3" xfId="9571" xr:uid="{C66D8916-A935-4B13-A704-BEC631BEB040}"/>
    <cellStyle name="20% - Ênfase6 25 3" xfId="6201" xr:uid="{645B8BE9-469F-462E-8F47-1AE1D3E718EB}"/>
    <cellStyle name="20% - Ênfase6 25 3 2" xfId="10808" xr:uid="{FEF9C82F-70C8-4C2A-AD05-56D443B301E5}"/>
    <cellStyle name="20% - Ênfase6 25 4" xfId="2622" xr:uid="{8913FECD-D9C1-4F3F-8F48-8EF15A19F384}"/>
    <cellStyle name="20% - Ênfase6 25 4 2" xfId="13709" xr:uid="{D037577A-19E2-4471-92B4-3D261F690318}"/>
    <cellStyle name="20% - Ênfase6 25 5" xfId="7713" xr:uid="{DF49F313-35DE-4008-A5B4-53A5025AE48F}"/>
    <cellStyle name="20% - Ênfase6 26" xfId="772" xr:uid="{2D956325-303F-4DEE-AF16-28A097ABD728}"/>
    <cellStyle name="20% - Ênfase6 26 2" xfId="1716" xr:uid="{B83EC02E-7021-43A9-8568-DFD0612FDFF5}"/>
    <cellStyle name="20% - Ênfase6 26 2 2" xfId="4978" xr:uid="{4ACB7212-0DDA-498B-AD78-2CC75839F56C}"/>
    <cellStyle name="20% - Ênfase6 26 2 2 2" xfId="14486" xr:uid="{26701315-59A1-4788-91C9-53419475DDC2}"/>
    <cellStyle name="20% - Ênfase6 26 2 3" xfId="9585" xr:uid="{15AE12CE-0A36-44C6-9C95-711CF4175D44}"/>
    <cellStyle name="20% - Ênfase6 26 3" xfId="6215" xr:uid="{1E26BFFB-ACFB-494F-AF30-3C0FD2DCE236}"/>
    <cellStyle name="20% - Ênfase6 26 3 2" xfId="10822" xr:uid="{DEB4BB2F-BCF9-4D0B-914B-D7CFAB9C0700}"/>
    <cellStyle name="20% - Ênfase6 26 4" xfId="2636" xr:uid="{87A616AA-7506-4CD9-988D-4C89DA506E30}"/>
    <cellStyle name="20% - Ênfase6 26 4 2" xfId="13723" xr:uid="{827A5E18-950F-4555-A1DA-7BF56C855E30}"/>
    <cellStyle name="20% - Ênfase6 26 5" xfId="7727" xr:uid="{C49DABC1-042B-4D06-97C7-16216365DB37}"/>
    <cellStyle name="20% - Ênfase6 27" xfId="773" xr:uid="{DEF1CA0F-21E8-43B6-996D-7788E90CFA15}"/>
    <cellStyle name="20% - Ênfase6 27 2" xfId="1717" xr:uid="{6F1C1394-9148-4D7A-8611-5046377DA816}"/>
    <cellStyle name="20% - Ênfase6 27 2 2" xfId="4992" xr:uid="{38145D5C-1FA6-4C29-8C33-7D519C14BFC7}"/>
    <cellStyle name="20% - Ênfase6 27 2 2 2" xfId="14500" xr:uid="{9D0D6056-F186-4DAA-B572-CF1FD92A5F23}"/>
    <cellStyle name="20% - Ênfase6 27 2 3" xfId="9599" xr:uid="{AD9B03B5-4FB0-439F-8B13-D7BBBB601E36}"/>
    <cellStyle name="20% - Ênfase6 27 3" xfId="6229" xr:uid="{13306702-A406-4D51-9020-0F52735DBFE3}"/>
    <cellStyle name="20% - Ênfase6 27 3 2" xfId="10836" xr:uid="{95D0D4D8-2EE6-4228-874B-BF1ACD516B7A}"/>
    <cellStyle name="20% - Ênfase6 27 4" xfId="2650" xr:uid="{C104F327-E05B-46CB-997D-29D4FAC8EFD3}"/>
    <cellStyle name="20% - Ênfase6 27 4 2" xfId="13737" xr:uid="{3B98B654-AF71-4D47-8780-A4C9361132F6}"/>
    <cellStyle name="20% - Ênfase6 27 5" xfId="7741" xr:uid="{5719CF85-3124-4488-8DEB-FBE0B431B348}"/>
    <cellStyle name="20% - Ênfase6 28" xfId="774" xr:uid="{AE1C4D2A-EE9C-4A42-A936-394DBA59E9CC}"/>
    <cellStyle name="20% - Ênfase6 28 2" xfId="1718" xr:uid="{3F39CB23-92C0-4441-95C2-F6FD6A0DDFE2}"/>
    <cellStyle name="20% - Ênfase6 28 2 2" xfId="5006" xr:uid="{960F50CA-1C03-45C5-94EA-ABAA7EEC71A8}"/>
    <cellStyle name="20% - Ênfase6 28 2 2 2" xfId="14514" xr:uid="{DB19C73A-6111-470A-9F07-A8846A3F9D35}"/>
    <cellStyle name="20% - Ênfase6 28 2 3" xfId="9613" xr:uid="{BBEA6E0F-2BD5-4D1C-8E7D-26215D8D7365}"/>
    <cellStyle name="20% - Ênfase6 28 3" xfId="6243" xr:uid="{84CEBC57-6999-4FA4-8C63-90C9EFD274B4}"/>
    <cellStyle name="20% - Ênfase6 28 3 2" xfId="10850" xr:uid="{BBD9D0EB-3DE4-4EFA-9386-43B7DBB6F6DB}"/>
    <cellStyle name="20% - Ênfase6 28 4" xfId="2664" xr:uid="{7EB65748-90C8-4E16-8E4B-CF0DD11AA6AB}"/>
    <cellStyle name="20% - Ênfase6 28 4 2" xfId="13751" xr:uid="{1C980997-86BE-43DB-8A37-9FCCDE1DD05B}"/>
    <cellStyle name="20% - Ênfase6 28 5" xfId="7755" xr:uid="{8A4E1B56-42BC-4BC5-BEBB-9446CBB21C9C}"/>
    <cellStyle name="20% - Ênfase6 29" xfId="775" xr:uid="{C49660E5-D2C4-4036-82F2-2AABDB3B03E6}"/>
    <cellStyle name="20% - Ênfase6 29 2" xfId="1719" xr:uid="{2A280F2A-EF91-4F3F-82E6-A4D368795D5F}"/>
    <cellStyle name="20% - Ênfase6 29 2 2" xfId="5020" xr:uid="{64099AD9-9B2E-4BCA-A846-5C189FD41DB0}"/>
    <cellStyle name="20% - Ênfase6 29 2 2 2" xfId="14528" xr:uid="{01F408C1-5DA7-4F6F-AEEA-C900346A32B3}"/>
    <cellStyle name="20% - Ênfase6 29 2 3" xfId="9627" xr:uid="{BC4A39A0-A0A3-4B8E-8B15-AF79E14B7252}"/>
    <cellStyle name="20% - Ênfase6 29 3" xfId="6257" xr:uid="{FFF0FC8A-449D-4352-883A-3D2A832D52B9}"/>
    <cellStyle name="20% - Ênfase6 29 3 2" xfId="10864" xr:uid="{AAAAEFBC-8277-4C65-851A-EDA79D2487FC}"/>
    <cellStyle name="20% - Ênfase6 29 4" xfId="2678" xr:uid="{308034A1-53B0-4746-B4AC-890813026226}"/>
    <cellStyle name="20% - Ênfase6 29 4 2" xfId="13765" xr:uid="{81C99A42-699B-48A9-BB9A-890D63EE42FE}"/>
    <cellStyle name="20% - Ênfase6 29 5" xfId="7769" xr:uid="{DDBA1CB2-111A-48A3-81F2-D02E3CDD25E6}"/>
    <cellStyle name="20% - Ênfase6 3" xfId="232" xr:uid="{5AE4422C-0483-4B49-B995-0CE9A5E15FCF}"/>
    <cellStyle name="20% - Ênfase6 3 2" xfId="1367" xr:uid="{9394A677-8327-4EDE-BCE7-220554E01EAA}"/>
    <cellStyle name="20% - Ênfase6 3 2 2" xfId="4633" xr:uid="{9B1968AA-617A-4406-A924-C2C1172E71DA}"/>
    <cellStyle name="20% - Ênfase6 3 2 3" xfId="4280" xr:uid="{2FE90095-6D4F-4A62-91DF-DE84BBB5DDFB}"/>
    <cellStyle name="20% - Ênfase6 3 2 4" xfId="13258" xr:uid="{2C6244E8-7041-4FC5-AF89-995346027C9C}"/>
    <cellStyle name="20% - Ênfase6 3 3" xfId="4588" xr:uid="{A48493FF-7CD5-4787-84C0-DADC01053DF7}"/>
    <cellStyle name="20% - Ênfase6 3 4" xfId="7215" xr:uid="{A65CDD28-3295-4C7F-A862-D4293CBA2C70}"/>
    <cellStyle name="20% - Ênfase6 3 4 2" xfId="11777" xr:uid="{AE52D01E-93BB-4DA5-8A05-202D302A9857}"/>
    <cellStyle name="20% - Ênfase6 3 5" xfId="2294" xr:uid="{FFB33FD1-6A28-41C4-8EE9-42FE43503C29}"/>
    <cellStyle name="20% - Ênfase6 3 6" xfId="418" xr:uid="{142FBF9C-B2EC-4F12-8942-63A55A47BE4E}"/>
    <cellStyle name="20% - Ênfase6 30" xfId="776" xr:uid="{000E2C79-34AE-4E8B-AAD5-924CD1D7C356}"/>
    <cellStyle name="20% - Ênfase6 30 2" xfId="1720" xr:uid="{9FFE4A4D-F75A-4EAB-9660-5FD602E2C121}"/>
    <cellStyle name="20% - Ênfase6 30 2 2" xfId="5034" xr:uid="{185F0EDC-8B0A-4579-99FB-3C33C0B9DE21}"/>
    <cellStyle name="20% - Ênfase6 30 2 2 2" xfId="14542" xr:uid="{FE709F9A-DA0A-4484-BAE5-5F4506CBD10F}"/>
    <cellStyle name="20% - Ênfase6 30 2 3" xfId="9641" xr:uid="{1C221017-FC5C-40C1-A70C-ECC00BAB9160}"/>
    <cellStyle name="20% - Ênfase6 30 3" xfId="6271" xr:uid="{39052E63-39FE-48B0-A965-7DF580178F8D}"/>
    <cellStyle name="20% - Ênfase6 30 3 2" xfId="10878" xr:uid="{CC3DBC1E-580A-4B14-A75C-D465FC4E35AD}"/>
    <cellStyle name="20% - Ênfase6 30 4" xfId="2692" xr:uid="{D4D334B0-F015-4BAC-9194-29DB01FF0136}"/>
    <cellStyle name="20% - Ênfase6 30 4 2" xfId="13779" xr:uid="{E3E094C8-DF92-4E75-BA98-536EE16F3307}"/>
    <cellStyle name="20% - Ênfase6 30 5" xfId="7783" xr:uid="{B393F3F1-96C2-4A5B-8507-E5B68221CC5D}"/>
    <cellStyle name="20% - Ênfase6 31" xfId="1051" xr:uid="{AC346703-4E3B-4CD8-BFFB-F514952C6B89}"/>
    <cellStyle name="20% - Ênfase6 31 2" xfId="1832" xr:uid="{C4C9D6FA-1263-4B92-AB86-7CE7B30155ED}"/>
    <cellStyle name="20% - Ênfase6 31 2 2" xfId="5048" xr:uid="{B7E1A337-222E-4853-BF16-19A9605F156F}"/>
    <cellStyle name="20% - Ênfase6 31 2 2 2" xfId="14556" xr:uid="{9952233F-9966-4E6C-AFD9-C6841C714921}"/>
    <cellStyle name="20% - Ênfase6 31 2 3" xfId="9655" xr:uid="{CC1AE8FF-780A-412D-9A7B-FBBDF0F6A947}"/>
    <cellStyle name="20% - Ênfase6 31 3" xfId="6285" xr:uid="{CB20A2EB-3F01-4CAE-A5B2-D965F8146EDC}"/>
    <cellStyle name="20% - Ênfase6 31 3 2" xfId="10892" xr:uid="{B6329B3D-4187-46F9-BB89-191B9FE691B8}"/>
    <cellStyle name="20% - Ênfase6 31 4" xfId="2706" xr:uid="{7DAD026D-96E1-4B42-A964-C689CEC004A1}"/>
    <cellStyle name="20% - Ênfase6 31 4 2" xfId="13793" xr:uid="{F13B0F67-3AD4-4EEA-BCD5-15AF1DBFFD89}"/>
    <cellStyle name="20% - Ênfase6 31 5" xfId="7797" xr:uid="{A1D9054F-37F3-450D-93DE-F242D0B74392}"/>
    <cellStyle name="20% - Ênfase6 32" xfId="1065" xr:uid="{BCD57042-A334-44AC-BA9E-88CE7B5FEDB9}"/>
    <cellStyle name="20% - Ênfase6 32 2" xfId="1846" xr:uid="{D07157EE-FC05-4604-98BF-C882712E25B6}"/>
    <cellStyle name="20% - Ênfase6 32 2 2" xfId="5062" xr:uid="{62CF4872-185A-4149-AC28-3FC65E01813C}"/>
    <cellStyle name="20% - Ênfase6 32 2 2 2" xfId="14570" xr:uid="{A183EDFA-5212-4D08-BC7A-5E0576A94D7E}"/>
    <cellStyle name="20% - Ênfase6 32 2 3" xfId="9669" xr:uid="{D2DA5F25-594B-4237-88F2-824572AB8E3C}"/>
    <cellStyle name="20% - Ênfase6 32 3" xfId="6299" xr:uid="{B20BB99E-C43D-4806-B738-EDAF0C14B809}"/>
    <cellStyle name="20% - Ênfase6 32 3 2" xfId="10906" xr:uid="{2BD54738-0208-4CFB-AF21-8C09AAB8E0EE}"/>
    <cellStyle name="20% - Ênfase6 32 4" xfId="2720" xr:uid="{F7D70236-70BD-4FFB-9EB0-1E020ED3D385}"/>
    <cellStyle name="20% - Ênfase6 32 4 2" xfId="13807" xr:uid="{42BF5F91-9C39-4346-AB79-493C7261D92D}"/>
    <cellStyle name="20% - Ênfase6 32 5" xfId="7811" xr:uid="{E6FEB8E1-4EA6-4A08-B9B7-E3C0BFE6F6B8}"/>
    <cellStyle name="20% - Ênfase6 33" xfId="1080" xr:uid="{DD3CA757-EA8E-4732-9929-3C4DC9AE66D2}"/>
    <cellStyle name="20% - Ênfase6 33 2" xfId="1861" xr:uid="{A3068AE6-22BE-470D-9705-A225B454765C}"/>
    <cellStyle name="20% - Ênfase6 33 2 2" xfId="5076" xr:uid="{92A4F54A-C949-43E9-B342-F020E4C18AE9}"/>
    <cellStyle name="20% - Ênfase6 33 2 2 2" xfId="14584" xr:uid="{749917B0-A7AC-45DD-97BE-035051004FE3}"/>
    <cellStyle name="20% - Ênfase6 33 2 3" xfId="9683" xr:uid="{A08495EE-7BD0-49D9-98F1-92AD4C35DE7B}"/>
    <cellStyle name="20% - Ênfase6 33 3" xfId="6313" xr:uid="{988CD034-AACE-456A-B2AF-B960F59CCC86}"/>
    <cellStyle name="20% - Ênfase6 33 3 2" xfId="10920" xr:uid="{30FD2B97-DFDA-41A7-BC13-E940E26EB6C3}"/>
    <cellStyle name="20% - Ênfase6 33 4" xfId="2734" xr:uid="{97C44E7C-EE08-4766-8554-DBB9DAE8FA48}"/>
    <cellStyle name="20% - Ênfase6 33 4 2" xfId="13821" xr:uid="{60AA13FF-7E11-49FB-902B-493B134FD1F3}"/>
    <cellStyle name="20% - Ênfase6 33 5" xfId="7825" xr:uid="{4108AA84-185C-4E47-8B18-42B826A8FB60}"/>
    <cellStyle name="20% - Ênfase6 34" xfId="1095" xr:uid="{3033D7E5-AB33-452D-BEEF-4F2C2603F33A}"/>
    <cellStyle name="20% - Ênfase6 34 2" xfId="1876" xr:uid="{F3CB6E88-0F51-4B3E-A829-7ED7DD509D3F}"/>
    <cellStyle name="20% - Ênfase6 34 2 2" xfId="5090" xr:uid="{1B8D49DB-642F-45F7-803F-6B3A511666CA}"/>
    <cellStyle name="20% - Ênfase6 34 2 2 2" xfId="14598" xr:uid="{698A7EE5-C695-4B7C-9D10-B91EBE4A065B}"/>
    <cellStyle name="20% - Ênfase6 34 2 3" xfId="9697" xr:uid="{06423EE0-D2AC-431D-B3E2-7230604065C8}"/>
    <cellStyle name="20% - Ênfase6 34 3" xfId="6327" xr:uid="{AC9F13A8-334F-4560-84C8-CFE837E3895B}"/>
    <cellStyle name="20% - Ênfase6 34 3 2" xfId="10934" xr:uid="{FCEB431B-CABD-49ED-A1EA-106553A05D1F}"/>
    <cellStyle name="20% - Ênfase6 34 4" xfId="2748" xr:uid="{82996C5D-577D-4A18-A0D2-91EE4125EAE7}"/>
    <cellStyle name="20% - Ênfase6 34 4 2" xfId="13835" xr:uid="{360AE187-0561-4E61-AB5E-AB8F55BDC8E6}"/>
    <cellStyle name="20% - Ênfase6 34 5" xfId="7839" xr:uid="{8171EA4C-EC12-49F5-BC25-E84B8D50C562}"/>
    <cellStyle name="20% - Ênfase6 35" xfId="1109" xr:uid="{2B3FB049-461D-47CC-B3EA-C02DB9922A66}"/>
    <cellStyle name="20% - Ênfase6 35 2" xfId="1890" xr:uid="{5FBF5EF6-E99E-46AA-908E-2F0C3CDC2D83}"/>
    <cellStyle name="20% - Ênfase6 35 2 2" xfId="5104" xr:uid="{618864C8-B0DB-4487-898E-0B2D987D7029}"/>
    <cellStyle name="20% - Ênfase6 35 2 2 2" xfId="14612" xr:uid="{89DA38D4-CA18-45F4-83F5-970BB1DC0C29}"/>
    <cellStyle name="20% - Ênfase6 35 2 3" xfId="9711" xr:uid="{307BAE89-33D5-4F88-9A8B-A03238223650}"/>
    <cellStyle name="20% - Ênfase6 35 3" xfId="6341" xr:uid="{C7285C6E-7271-486A-B0F6-BB4DC78B9DF0}"/>
    <cellStyle name="20% - Ênfase6 35 3 2" xfId="10948" xr:uid="{C2DF9DBB-85FF-44DF-A57A-736584E2EB40}"/>
    <cellStyle name="20% - Ênfase6 35 4" xfId="2762" xr:uid="{4F37AF22-22BF-4076-9CCA-1E88F9F5F23B}"/>
    <cellStyle name="20% - Ênfase6 35 4 2" xfId="13849" xr:uid="{3BA497D7-5410-4566-8AC0-0972EAF5E5E2}"/>
    <cellStyle name="20% - Ênfase6 35 5" xfId="7853" xr:uid="{D7BFB07B-20A1-4740-BD2B-2B4322ABCB20}"/>
    <cellStyle name="20% - Ênfase6 36" xfId="1124" xr:uid="{420D8CC2-EA97-466C-AE0C-E81AD02DE3F3}"/>
    <cellStyle name="20% - Ênfase6 36 2" xfId="1905" xr:uid="{C202AE48-886F-4443-8360-16AFA269BE0E}"/>
    <cellStyle name="20% - Ênfase6 36 2 2" xfId="5118" xr:uid="{C7005F4F-ED93-4A22-9A69-7BDE3A39B5FA}"/>
    <cellStyle name="20% - Ênfase6 36 2 2 2" xfId="14625" xr:uid="{CC797A38-22C7-457D-ACB7-C262CB3757FF}"/>
    <cellStyle name="20% - Ênfase6 36 2 3" xfId="9725" xr:uid="{3FBBC312-AA97-4411-AA24-242652DAC998}"/>
    <cellStyle name="20% - Ênfase6 36 3" xfId="6355" xr:uid="{FDC3410D-6404-4E69-B657-F70DF97AA0A9}"/>
    <cellStyle name="20% - Ênfase6 36 3 2" xfId="10962" xr:uid="{3D23D6BF-F6EE-4F3C-BFAB-FBA2B90EF683}"/>
    <cellStyle name="20% - Ênfase6 36 4" xfId="2781" xr:uid="{F9D1F5FB-3167-4DA7-BBC7-206E7D385B37}"/>
    <cellStyle name="20% - Ênfase6 36 4 2" xfId="13863" xr:uid="{BA30E08E-E9B5-4C75-AF0E-4C667C46AD00}"/>
    <cellStyle name="20% - Ênfase6 36 5" xfId="7867" xr:uid="{C3E7E135-C9B7-4731-BFBD-0B13B290EE8D}"/>
    <cellStyle name="20% - Ênfase6 37" xfId="1139" xr:uid="{495CE192-3376-46E2-BFB5-BDB07980A56A}"/>
    <cellStyle name="20% - Ênfase6 37 2" xfId="1920" xr:uid="{5823F50B-7AD9-4813-AEEB-0A535C9FD12F}"/>
    <cellStyle name="20% - Ênfase6 37 2 2" xfId="5132" xr:uid="{C19D5594-3C11-47C6-95B2-035FC30763A6}"/>
    <cellStyle name="20% - Ênfase6 37 2 2 2" xfId="14639" xr:uid="{A1C6A07E-A0EA-46A4-A4BB-1491F380CCCF}"/>
    <cellStyle name="20% - Ênfase6 37 2 3" xfId="9739" xr:uid="{46DAF428-71AF-4186-ABC5-F2A88644135A}"/>
    <cellStyle name="20% - Ênfase6 37 3" xfId="6369" xr:uid="{072F3E43-AADB-42F9-AA0C-848A69270AB8}"/>
    <cellStyle name="20% - Ênfase6 37 3 2" xfId="10976" xr:uid="{3762615D-5D78-4A10-873D-02C5DBC8DF03}"/>
    <cellStyle name="20% - Ênfase6 37 4" xfId="2795" xr:uid="{F916A1A9-C2BB-428F-B22B-4D143BF19A16}"/>
    <cellStyle name="20% - Ênfase6 37 4 2" xfId="13877" xr:uid="{C587698A-D9BD-4AC9-A31D-133F8B69640D}"/>
    <cellStyle name="20% - Ênfase6 37 5" xfId="7881" xr:uid="{CCA9277B-EE3A-4623-B57C-6A1F1C4B488C}"/>
    <cellStyle name="20% - Ênfase6 38" xfId="1153" xr:uid="{AC7EB3F4-6499-49F3-B9AB-54ADFD4644C4}"/>
    <cellStyle name="20% - Ênfase6 38 2" xfId="1934" xr:uid="{DEE22E4A-1CD4-4EAF-8ABB-94A01F6E40F1}"/>
    <cellStyle name="20% - Ênfase6 38 2 2" xfId="5146" xr:uid="{984A41DA-9407-4263-88D0-22AA1B30E96C}"/>
    <cellStyle name="20% - Ênfase6 38 2 2 2" xfId="14653" xr:uid="{4C5ADA5C-455F-4DBC-A30F-71C3357A62F6}"/>
    <cellStyle name="20% - Ênfase6 38 2 3" xfId="9753" xr:uid="{7AA499DB-258F-424C-805B-3BACAE4343AC}"/>
    <cellStyle name="20% - Ênfase6 38 3" xfId="6383" xr:uid="{E5A7B70C-CE52-4323-A929-479D63C5C0DC}"/>
    <cellStyle name="20% - Ênfase6 38 3 2" xfId="10990" xr:uid="{5746D158-A876-49F4-ACEC-FD62D48C1738}"/>
    <cellStyle name="20% - Ênfase6 38 4" xfId="2809" xr:uid="{3971769E-ED14-4DDB-8449-C10532CF10ED}"/>
    <cellStyle name="20% - Ênfase6 38 4 2" xfId="13891" xr:uid="{464BDF89-874A-4292-9F58-8ED6597425DB}"/>
    <cellStyle name="20% - Ênfase6 38 5" xfId="7895" xr:uid="{F6EB11DF-9DDE-46CE-A00C-839008F25D0D}"/>
    <cellStyle name="20% - Ênfase6 39" xfId="1168" xr:uid="{1629DD91-7F25-44DE-8334-BA96429F5425}"/>
    <cellStyle name="20% - Ênfase6 39 2" xfId="1949" xr:uid="{773AA38A-9775-4D19-AC43-95931609B741}"/>
    <cellStyle name="20% - Ênfase6 39 2 2" xfId="5160" xr:uid="{2D1C291B-DC51-493F-8456-6DDD75C9B785}"/>
    <cellStyle name="20% - Ênfase6 39 2 2 2" xfId="14667" xr:uid="{726E0BBC-7B3A-4E92-BA0B-47E70D84FE8B}"/>
    <cellStyle name="20% - Ênfase6 39 2 3" xfId="9767" xr:uid="{C9F3CB60-73B2-46D6-9361-E74B2ABB353F}"/>
    <cellStyle name="20% - Ênfase6 39 3" xfId="6397" xr:uid="{1FBBD38E-7341-4675-9DDE-222C7615B952}"/>
    <cellStyle name="20% - Ênfase6 39 3 2" xfId="11004" xr:uid="{E44EFBA3-4A26-4792-A3F4-7E041179D5D7}"/>
    <cellStyle name="20% - Ênfase6 39 4" xfId="2823" xr:uid="{91E9AC6E-F8C8-48FE-B969-9F6AC6489E86}"/>
    <cellStyle name="20% - Ênfase6 39 4 2" xfId="13905" xr:uid="{63D2FE57-8C71-4D8C-A691-B24BED3C3D1F}"/>
    <cellStyle name="20% - Ênfase6 39 5" xfId="7909" xr:uid="{E0B0477B-2E5A-4A14-8803-14D9476DA60A}"/>
    <cellStyle name="20% - Ênfase6 4" xfId="328" xr:uid="{66DC6A87-FC0E-4D21-AD1C-9F5EBBF1C02F}"/>
    <cellStyle name="20% - Ênfase6 4 2" xfId="1296" xr:uid="{2199AA56-660B-4C33-B0D5-E7B96718372D}"/>
    <cellStyle name="20% - Ênfase6 4 2 2" xfId="4648" xr:uid="{B1C3D3B0-F6AD-4430-BE98-2BB0B66AE931}"/>
    <cellStyle name="20% - Ênfase6 4 2 3" xfId="4295" xr:uid="{4BA5F166-30F9-4C3A-84A1-52E98F08F6AF}"/>
    <cellStyle name="20% - Ênfase6 4 2 4" xfId="13220" xr:uid="{15FDAC7B-EB3B-4C02-A928-61DEC57B0213}"/>
    <cellStyle name="20% - Ênfase6 4 3" xfId="4603" xr:uid="{309C7D0F-15B3-4095-B197-5D1234244275}"/>
    <cellStyle name="20% - Ênfase6 4 4" xfId="7211" xr:uid="{4C9D2210-DDA8-4E18-9D4A-8EA81C1838E5}"/>
    <cellStyle name="20% - Ênfase6 4 4 2" xfId="11776" xr:uid="{ED31E12A-3B36-478D-AC26-B343B4B62A20}"/>
    <cellStyle name="20% - Ênfase6 4 5" xfId="2308" xr:uid="{EF2E983E-7944-459D-BBD7-6D17C2C11E64}"/>
    <cellStyle name="20% - Ênfase6 40" xfId="1183" xr:uid="{9979A368-4DAF-4EB8-A5BF-1C11333483AD}"/>
    <cellStyle name="20% - Ênfase6 40 2" xfId="1964" xr:uid="{8CEC3682-693D-482C-B254-173196DD7C75}"/>
    <cellStyle name="20% - Ênfase6 40 2 2" xfId="5173" xr:uid="{11C7C25C-FA6E-481B-8516-A604D2733551}"/>
    <cellStyle name="20% - Ênfase6 40 2 2 2" xfId="14680" xr:uid="{48C4741B-5764-4C61-B4CD-131F0141365B}"/>
    <cellStyle name="20% - Ênfase6 40 2 3" xfId="9780" xr:uid="{33FBBC67-DF4D-4EE5-90BC-1CC491264EB0}"/>
    <cellStyle name="20% - Ênfase6 40 3" xfId="6410" xr:uid="{C5F8FAA5-F769-486F-9893-A5B8BB709F13}"/>
    <cellStyle name="20% - Ênfase6 40 3 2" xfId="11017" xr:uid="{19878A22-F7BD-4EEF-9992-D580589062E6}"/>
    <cellStyle name="20% - Ênfase6 40 4" xfId="2837" xr:uid="{390563E1-E45E-48DD-93CA-412EE9B0AC5B}"/>
    <cellStyle name="20% - Ênfase6 40 4 2" xfId="13919" xr:uid="{E96FC0DF-F4EE-4E14-A2B4-5BB686841FCC}"/>
    <cellStyle name="20% - Ênfase6 40 5" xfId="7923" xr:uid="{3E843981-6EB5-4183-ADD0-E5513C35BEC8}"/>
    <cellStyle name="20% - Ênfase6 41" xfId="1198" xr:uid="{C997160C-D24F-4AFA-8320-6E50F26497F2}"/>
    <cellStyle name="20% - Ênfase6 41 2" xfId="1979" xr:uid="{158451C2-3614-4F1B-997C-EBF8CEB20690}"/>
    <cellStyle name="20% - Ênfase6 41 2 2" xfId="5187" xr:uid="{FC6F300E-02CC-4760-B067-493DCBE549A8}"/>
    <cellStyle name="20% - Ênfase6 41 2 2 2" xfId="14694" xr:uid="{EAEAA148-363D-4F43-8150-6549DDF7360F}"/>
    <cellStyle name="20% - Ênfase6 41 2 3" xfId="9794" xr:uid="{80B27137-B062-4564-AC26-2D8CA99C64A3}"/>
    <cellStyle name="20% - Ênfase6 41 3" xfId="6424" xr:uid="{85ECC467-4BE2-4F45-A6E8-3D90EC3446B5}"/>
    <cellStyle name="20% - Ênfase6 41 3 2" xfId="11031" xr:uid="{01CF83BA-5551-44A5-800D-0EDD35EE4B1D}"/>
    <cellStyle name="20% - Ênfase6 41 4" xfId="2851" xr:uid="{BCA48BE9-3856-4F43-A3F1-B504D20A214C}"/>
    <cellStyle name="20% - Ênfase6 41 4 2" xfId="13933" xr:uid="{2BBC03DB-771B-4B1A-8220-D83521D99F9F}"/>
    <cellStyle name="20% - Ênfase6 41 5" xfId="7937" xr:uid="{D2B0BED0-C2BA-450C-AAA3-17126016A63F}"/>
    <cellStyle name="20% - Ênfase6 42" xfId="1213" xr:uid="{702B13AC-F268-4C37-B1EB-362EA754EB71}"/>
    <cellStyle name="20% - Ênfase6 42 2" xfId="1994" xr:uid="{BF8CF8FF-1C59-4635-9187-A09A841B7EE2}"/>
    <cellStyle name="20% - Ênfase6 42 2 2" xfId="5200" xr:uid="{9AEBDD36-E5F7-4ECC-B6E3-49584E614BF2}"/>
    <cellStyle name="20% - Ênfase6 42 2 2 2" xfId="14707" xr:uid="{C8D0ED29-FA37-45D7-95FF-339C70589D50}"/>
    <cellStyle name="20% - Ênfase6 42 2 3" xfId="9807" xr:uid="{BA52B982-6743-42CA-A2D9-F41685D2F586}"/>
    <cellStyle name="20% - Ênfase6 42 3" xfId="6437" xr:uid="{EA2C443B-DB56-4A41-981B-8F23820BCD26}"/>
    <cellStyle name="20% - Ênfase6 42 3 2" xfId="11044" xr:uid="{0B135D50-0526-4BA0-9114-5BD18FD6B0E6}"/>
    <cellStyle name="20% - Ênfase6 42 4" xfId="2865" xr:uid="{E2C31DDC-BB91-4C0D-8201-6737A172A471}"/>
    <cellStyle name="20% - Ênfase6 42 4 2" xfId="13947" xr:uid="{526798F3-2111-4D3B-A1E3-806866CA6C8E}"/>
    <cellStyle name="20% - Ênfase6 42 5" xfId="7951" xr:uid="{F1F9C0D9-941C-41AF-8937-7D6C3C349D73}"/>
    <cellStyle name="20% - Ênfase6 43" xfId="777" xr:uid="{663E8153-0C82-43F8-B31B-762026A4664E}"/>
    <cellStyle name="20% - Ênfase6 43 2" xfId="5214" xr:uid="{BC5E0615-987E-47BE-89E8-6FB95B05F74E}"/>
    <cellStyle name="20% - Ênfase6 43 2 2" xfId="9821" xr:uid="{97E704CD-0213-4234-A5EF-B296D45FAC9A}"/>
    <cellStyle name="20% - Ênfase6 43 3" xfId="6451" xr:uid="{9C0CC40E-BB5E-4D8F-8DCF-F53900FD150A}"/>
    <cellStyle name="20% - Ênfase6 43 3 2" xfId="11058" xr:uid="{73FC6EEF-1B01-40AE-BCE4-108E339AE088}"/>
    <cellStyle name="20% - Ênfase6 43 4" xfId="2879" xr:uid="{92C622C7-5F62-40EB-BF2C-A8113C35B22F}"/>
    <cellStyle name="20% - Ênfase6 43 4 2" xfId="13961" xr:uid="{6FCB0AF5-9657-491D-B370-D6C7B67D12E2}"/>
    <cellStyle name="20% - Ênfase6 43 5" xfId="13168" xr:uid="{2850CDE2-1B38-45A9-8605-4E8CA6E41EB9}"/>
    <cellStyle name="20% - Ênfase6 43 6" xfId="7965" xr:uid="{317B29FB-D1CA-4B56-B481-A4B32DAA2918}"/>
    <cellStyle name="20% - Ênfase6 44" xfId="778" xr:uid="{3D1EC828-9398-4454-9B8F-F885F1DD24B3}"/>
    <cellStyle name="20% - Ênfase6 44 2" xfId="1721" xr:uid="{9C63C0D6-9456-4FAE-A621-FA9BD3D7EAEA}"/>
    <cellStyle name="20% - Ênfase6 44 2 2" xfId="5228" xr:uid="{523C3182-9F00-4E42-8C80-626C4BC3845A}"/>
    <cellStyle name="20% - Ênfase6 44 2 2 2" xfId="14723" xr:uid="{BCB431AA-AD15-4CA8-A4AF-DB2798CDDA5E}"/>
    <cellStyle name="20% - Ênfase6 44 2 3" xfId="9835" xr:uid="{AA539620-249C-4B7C-BC42-97A3DA58D886}"/>
    <cellStyle name="20% - Ênfase6 44 3" xfId="6465" xr:uid="{1282C34B-B479-48C1-B3C2-723C59B4A493}"/>
    <cellStyle name="20% - Ênfase6 44 3 2" xfId="11072" xr:uid="{278B8E66-F34C-4B35-882A-1CBFD3AC0E13}"/>
    <cellStyle name="20% - Ênfase6 44 4" xfId="2893" xr:uid="{246C865A-D6B2-48C6-98EF-A5D5B674C496}"/>
    <cellStyle name="20% - Ênfase6 44 4 2" xfId="13975" xr:uid="{9F749701-E592-4323-8CD7-A3F5443CB205}"/>
    <cellStyle name="20% - Ênfase6 44 5" xfId="7979" xr:uid="{25CC9AE1-5B95-44BB-8537-810E945258F8}"/>
    <cellStyle name="20% - Ênfase6 45" xfId="1228" xr:uid="{F0C32E8B-2CE3-4E2F-B11C-111945F8BD73}"/>
    <cellStyle name="20% - Ênfase6 45 2" xfId="2009" xr:uid="{F0D297D0-AC05-42D3-A414-6BB38E755A9C}"/>
    <cellStyle name="20% - Ênfase6 45 2 2" xfId="5242" xr:uid="{10CF6B40-54C7-402E-B954-C27B2204227B}"/>
    <cellStyle name="20% - Ênfase6 45 2 2 2" xfId="14737" xr:uid="{FBD29FE5-8652-4768-B80B-16EDDEB9FB7A}"/>
    <cellStyle name="20% - Ênfase6 45 2 3" xfId="9849" xr:uid="{24358ABD-C7AA-41E0-A3EF-98204E6D8C9B}"/>
    <cellStyle name="20% - Ênfase6 45 3" xfId="6479" xr:uid="{6589F93B-63E8-44BF-936B-A72F8168DC13}"/>
    <cellStyle name="20% - Ênfase6 45 3 2" xfId="11086" xr:uid="{2E77C938-C77E-4822-B657-D9156D830FA7}"/>
    <cellStyle name="20% - Ênfase6 45 4" xfId="2908" xr:uid="{D5FDFDBB-8E13-461A-9FAB-DBDDEDF59F29}"/>
    <cellStyle name="20% - Ênfase6 45 4 2" xfId="13990" xr:uid="{34F9D6F8-8A3A-458A-86A7-E6BD698BC32C}"/>
    <cellStyle name="20% - Ênfase6 45 5" xfId="7994" xr:uid="{7CB4E59C-97AF-4D1D-B4DE-FC2613FBE68B}"/>
    <cellStyle name="20% - Ênfase6 46" xfId="1243" xr:uid="{19B19C9A-6445-48E7-BC7E-D209755C4982}"/>
    <cellStyle name="20% - Ênfase6 46 2" xfId="2024" xr:uid="{223206BC-C7B9-44EB-AFE1-CCB360F9B5FF}"/>
    <cellStyle name="20% - Ênfase6 46 2 2" xfId="5255" xr:uid="{8F07FDDA-E511-4866-8B90-397DDCB3F023}"/>
    <cellStyle name="20% - Ênfase6 46 2 2 2" xfId="14749" xr:uid="{333F44C4-2E98-4016-A28F-8F60FF61AAAE}"/>
    <cellStyle name="20% - Ênfase6 46 2 3" xfId="9862" xr:uid="{6D4A9D71-4CBB-4C30-BF75-4D41EEC22194}"/>
    <cellStyle name="20% - Ênfase6 46 3" xfId="6492" xr:uid="{1C1083EA-0B10-4DA1-9EFC-E1ED97AD263A}"/>
    <cellStyle name="20% - Ênfase6 46 3 2" xfId="11099" xr:uid="{DBDC6035-1A18-4C86-AA93-FD490AFE3FFC}"/>
    <cellStyle name="20% - Ênfase6 46 4" xfId="2922" xr:uid="{C28D95AF-EE04-48A4-8670-29CDEFFFCB90}"/>
    <cellStyle name="20% - Ênfase6 46 4 2" xfId="14004" xr:uid="{C0BE7C56-E139-42A3-BCE1-C830A608B6E6}"/>
    <cellStyle name="20% - Ênfase6 46 5" xfId="8008" xr:uid="{F99FE609-C33F-49C0-8848-DF1F8A137914}"/>
    <cellStyle name="20% - Ênfase6 47" xfId="1257" xr:uid="{B36A62A0-7B1A-4274-876E-AC8D765B3720}"/>
    <cellStyle name="20% - Ênfase6 47 2" xfId="2038" xr:uid="{AADF4616-E3DD-4B0F-A694-186EBA8D6A83}"/>
    <cellStyle name="20% - Ênfase6 47 2 2" xfId="5268" xr:uid="{7655FDA8-0C57-4B04-9FDD-140503E91E99}"/>
    <cellStyle name="20% - Ênfase6 47 2 2 2" xfId="14761" xr:uid="{85535F8A-F73D-471C-B338-2AB30DE02B24}"/>
    <cellStyle name="20% - Ênfase6 47 2 3" xfId="9875" xr:uid="{C6DF5DB7-FED9-4AC3-B8BC-0CC80F32F237}"/>
    <cellStyle name="20% - Ênfase6 47 3" xfId="6505" xr:uid="{6BC3F1E3-B192-442B-8B60-7F41AB4D0593}"/>
    <cellStyle name="20% - Ênfase6 47 3 2" xfId="11112" xr:uid="{5F6593DC-59C5-48B4-AA24-00C6C1E802D2}"/>
    <cellStyle name="20% - Ênfase6 47 4" xfId="2936" xr:uid="{35ED1820-31B8-4408-841B-FBB71F649D2F}"/>
    <cellStyle name="20% - Ênfase6 47 4 2" xfId="14018" xr:uid="{FA3F40CC-FD75-4FE9-8B76-E3C16C80530C}"/>
    <cellStyle name="20% - Ênfase6 47 5" xfId="8022" xr:uid="{DDA55162-6677-46CC-B111-758EC35F8D76}"/>
    <cellStyle name="20% - Ênfase6 48" xfId="1272" xr:uid="{A594EE20-3C69-4370-BE78-83B5D8003A57}"/>
    <cellStyle name="20% - Ênfase6 48 2" xfId="2052" xr:uid="{FF636D4F-A54E-4768-9262-00A50E9C74E8}"/>
    <cellStyle name="20% - Ênfase6 48 2 2" xfId="5282" xr:uid="{711E4BA0-BFC1-42FE-A467-F5C29ABA32D3}"/>
    <cellStyle name="20% - Ênfase6 48 2 2 2" xfId="14774" xr:uid="{081728A5-8504-482E-981E-9CC934541527}"/>
    <cellStyle name="20% - Ênfase6 48 2 3" xfId="9889" xr:uid="{71C186A4-E00C-410D-AEFD-64ABAD624E49}"/>
    <cellStyle name="20% - Ênfase6 48 3" xfId="6519" xr:uid="{1D3A0401-1824-4A3D-8072-E2B94C4E7C21}"/>
    <cellStyle name="20% - Ênfase6 48 3 2" xfId="11126" xr:uid="{8A8082E2-A70D-49A0-9AFC-A504B5D17180}"/>
    <cellStyle name="20% - Ênfase6 48 4" xfId="2950" xr:uid="{5EFF7AD4-E0F6-4630-89A6-D2F37FF7E803}"/>
    <cellStyle name="20% - Ênfase6 48 4 2" xfId="14032" xr:uid="{CC3F93FC-391C-4880-84D9-176CE4E07B2B}"/>
    <cellStyle name="20% - Ênfase6 48 5" xfId="8036" xr:uid="{807AE1B6-44FE-4A90-90C2-C26873C3D474}"/>
    <cellStyle name="20% - Ênfase6 49" xfId="1286" xr:uid="{8C487A88-0475-4413-BDF8-3F8EC33C6C2F}"/>
    <cellStyle name="20% - Ênfase6 49 2" xfId="5296" xr:uid="{564B05AB-28C1-4609-BD6E-C844769364D5}"/>
    <cellStyle name="20% - Ênfase6 49 2 2" xfId="9903" xr:uid="{26A4598F-F403-4407-8213-17AD0086683F}"/>
    <cellStyle name="20% - Ênfase6 49 3" xfId="6533" xr:uid="{C5658757-FF65-4067-BD64-7A349A7D94A8}"/>
    <cellStyle name="20% - Ênfase6 49 3 2" xfId="11140" xr:uid="{4D21BF84-D85B-4010-8DD4-E364D06838E0}"/>
    <cellStyle name="20% - Ênfase6 49 4" xfId="2987" xr:uid="{94A31402-43EF-43A5-B8BA-BDB06AF07792}"/>
    <cellStyle name="20% - Ênfase6 49 4 2" xfId="14046" xr:uid="{E6126691-F755-41B8-8359-5BA4DA2D1036}"/>
    <cellStyle name="20% - Ênfase6 49 5" xfId="13212" xr:uid="{236965FD-BE73-4E13-8F55-04B891AC8DD9}"/>
    <cellStyle name="20% - Ênfase6 49 6" xfId="8050" xr:uid="{44DDC339-1FDB-4CA1-AAC0-5370F033BA21}"/>
    <cellStyle name="20% - Ênfase6 5" xfId="433" xr:uid="{D792A503-A49E-4D50-BD68-84A72333778C}"/>
    <cellStyle name="20% - Ênfase6 5 2" xfId="1382" xr:uid="{7E779DE1-0109-4B25-9E45-2B2A9B97EBDC}"/>
    <cellStyle name="20% - Ênfase6 5 2 2" xfId="4227" xr:uid="{068727B4-1D28-425D-B3EA-2590771BF9B5}"/>
    <cellStyle name="20% - Ênfase6 5 2 3" xfId="13271" xr:uid="{7406B96A-BBE5-40B7-8EC3-F68218F71BC1}"/>
    <cellStyle name="20% - Ênfase6 5 3" xfId="7142" xr:uid="{A2770283-2909-4EA0-AC11-17BCB184E214}"/>
    <cellStyle name="20% - Ênfase6 5 3 2" xfId="11744" xr:uid="{A93FB7E7-C4C0-49FC-8A11-2586F8DCFA58}"/>
    <cellStyle name="20% - Ênfase6 5 4" xfId="2322" xr:uid="{DDA44927-61FF-4EBC-8F2A-F357501EA655}"/>
    <cellStyle name="20% - Ênfase6 50" xfId="1314" xr:uid="{6590F60C-50E0-46D4-B45E-F1B9E5E94434}"/>
    <cellStyle name="20% - Ênfase6 50 2" xfId="5310" xr:uid="{7B2A9AD3-5F2B-4F5B-98E6-E8025EAD63DA}"/>
    <cellStyle name="20% - Ênfase6 50 2 2" xfId="9917" xr:uid="{577A85F9-4C61-4ECE-8861-EC52DDC1D543}"/>
    <cellStyle name="20% - Ênfase6 50 3" xfId="6547" xr:uid="{D276BBD6-521D-4755-8C17-FB4886CC428D}"/>
    <cellStyle name="20% - Ênfase6 50 3 2" xfId="11154" xr:uid="{4D60B5A7-D70C-459D-82FE-242496A5BF9E}"/>
    <cellStyle name="20% - Ênfase6 50 4" xfId="3029" xr:uid="{56D2C295-31B4-4246-B567-265B50B5EC32}"/>
    <cellStyle name="20% - Ênfase6 50 4 2" xfId="14060" xr:uid="{1E0AEC62-01B9-42ED-B823-D1F172448AA0}"/>
    <cellStyle name="20% - Ênfase6 50 5" xfId="8064" xr:uid="{CE23F9C5-C994-4900-9A4F-ED52774EB8D0}"/>
    <cellStyle name="20% - Ênfase6 51" xfId="3044" xr:uid="{50E4FFA4-965E-4778-BB7F-72498D5E09F7}"/>
    <cellStyle name="20% - Ênfase6 51 2" xfId="5324" xr:uid="{5B89DE94-F607-4FCC-A735-353A00686E58}"/>
    <cellStyle name="20% - Ênfase6 51 2 2" xfId="9931" xr:uid="{AF0D1D65-3574-45B9-BB2D-03C9B9A56307}"/>
    <cellStyle name="20% - Ênfase6 51 3" xfId="6561" xr:uid="{5526FB20-A82D-420A-958A-A79184026007}"/>
    <cellStyle name="20% - Ênfase6 51 3 2" xfId="11168" xr:uid="{ADB0019F-35EB-4EAB-AD6D-BCA4044256B3}"/>
    <cellStyle name="20% - Ênfase6 51 4" xfId="8078" xr:uid="{F3DF44FD-580E-4F5C-AF37-E0F1889FECB0}"/>
    <cellStyle name="20% - Ênfase6 52" xfId="3058" xr:uid="{6A049248-CA83-46B6-AFD4-7089DCD1323A}"/>
    <cellStyle name="20% - Ênfase6 52 2" xfId="5338" xr:uid="{9E3A974E-732B-46EF-8069-1AA1E296F73F}"/>
    <cellStyle name="20% - Ênfase6 52 2 2" xfId="9945" xr:uid="{93C3A13A-DAA1-4F72-AE0D-E7FB1BB32CFE}"/>
    <cellStyle name="20% - Ênfase6 52 3" xfId="6575" xr:uid="{200139B4-3961-4199-AC16-74868578D75D}"/>
    <cellStyle name="20% - Ênfase6 52 3 2" xfId="11182" xr:uid="{E74CFD7F-7FBD-4E04-B9F4-98D2D861839B}"/>
    <cellStyle name="20% - Ênfase6 52 4" xfId="8092" xr:uid="{BC4E4308-184E-4C86-9A0B-25172BC9D511}"/>
    <cellStyle name="20% - Ênfase6 53" xfId="3072" xr:uid="{DE6E11C3-73B1-4901-83EF-423850EF3A56}"/>
    <cellStyle name="20% - Ênfase6 53 2" xfId="5352" xr:uid="{C0D46C6D-7583-47ED-BDCA-330102FD7A42}"/>
    <cellStyle name="20% - Ênfase6 53 2 2" xfId="9959" xr:uid="{51C8D846-43C4-4586-9408-D5DB7B2D139F}"/>
    <cellStyle name="20% - Ênfase6 53 3" xfId="6589" xr:uid="{D3F2C52E-F63B-4332-BC5B-E121A1CECFCD}"/>
    <cellStyle name="20% - Ênfase6 53 3 2" xfId="11196" xr:uid="{A59B4F92-7F10-4B1E-A903-C1BDA83ECC8F}"/>
    <cellStyle name="20% - Ênfase6 53 4" xfId="8106" xr:uid="{08E0EF37-5E22-402B-82A2-972E57B04834}"/>
    <cellStyle name="20% - Ênfase6 54" xfId="3086" xr:uid="{0937F7B7-34F8-438A-8EA6-723D86704DCE}"/>
    <cellStyle name="20% - Ênfase6 54 2" xfId="5366" xr:uid="{19C9260C-88E6-4EC7-B35E-E82B69726264}"/>
    <cellStyle name="20% - Ênfase6 54 2 2" xfId="9973" xr:uid="{C4C26E50-4861-4545-ACC3-39C174B925B7}"/>
    <cellStyle name="20% - Ênfase6 54 3" xfId="6603" xr:uid="{6F3B798F-9361-425F-8A2E-3DB71CB7DD95}"/>
    <cellStyle name="20% - Ênfase6 54 3 2" xfId="11210" xr:uid="{DD410D9D-4F85-4529-997B-F673E9ED8497}"/>
    <cellStyle name="20% - Ênfase6 54 4" xfId="8120" xr:uid="{166C02EA-3255-4D30-9C1D-BF1BAB86F3E4}"/>
    <cellStyle name="20% - Ênfase6 55" xfId="3100" xr:uid="{C4A9C91A-9438-40BF-9213-427FD60A2AEA}"/>
    <cellStyle name="20% - Ênfase6 55 2" xfId="5380" xr:uid="{8E22C900-8273-4C10-9A77-585F00469C88}"/>
    <cellStyle name="20% - Ênfase6 55 2 2" xfId="9987" xr:uid="{5F8E2457-70DE-46B6-9F41-0FA2BFFE7325}"/>
    <cellStyle name="20% - Ênfase6 55 3" xfId="6617" xr:uid="{36D9BA3D-421C-445C-AF08-BF273D1CD1C8}"/>
    <cellStyle name="20% - Ênfase6 55 3 2" xfId="11224" xr:uid="{2BFD56B0-FA1C-4DD8-86FE-83902E2AB96F}"/>
    <cellStyle name="20% - Ênfase6 55 4" xfId="8134" xr:uid="{648702A8-213C-42FC-8176-AF2E115E2351}"/>
    <cellStyle name="20% - Ênfase6 56" xfId="3114" xr:uid="{F2683FC8-01A1-467D-A6BF-A71A651561F3}"/>
    <cellStyle name="20% - Ênfase6 56 2" xfId="5394" xr:uid="{699E73B2-6937-4F62-BC02-0DBCC41DE0C5}"/>
    <cellStyle name="20% - Ênfase6 56 2 2" xfId="10001" xr:uid="{281C00ED-7E15-4C58-BE4B-17B5D40C405A}"/>
    <cellStyle name="20% - Ênfase6 56 3" xfId="6631" xr:uid="{BA81B856-4AA0-4F8D-8950-1037099DDD03}"/>
    <cellStyle name="20% - Ênfase6 56 3 2" xfId="11238" xr:uid="{6C8DD338-8A7C-4EF5-AB6F-50E7AF411EE7}"/>
    <cellStyle name="20% - Ênfase6 56 4" xfId="8148" xr:uid="{BD7B87A5-4ADC-4722-AFB8-18D52AB7C7E5}"/>
    <cellStyle name="20% - Ênfase6 57" xfId="3128" xr:uid="{38EB3145-2844-44C5-BEA6-72754F861DD9}"/>
    <cellStyle name="20% - Ênfase6 57 2" xfId="5408" xr:uid="{2E0A86DA-A52C-4D05-B860-A7843EA13EFE}"/>
    <cellStyle name="20% - Ênfase6 57 2 2" xfId="10015" xr:uid="{391FEE5D-5310-4AD8-BE5D-F094FD39AA40}"/>
    <cellStyle name="20% - Ênfase6 57 3" xfId="6645" xr:uid="{430EA041-BB90-4042-80B6-19D8F66FA2D9}"/>
    <cellStyle name="20% - Ênfase6 57 3 2" xfId="11252" xr:uid="{214F6C91-63B2-4DEE-8565-5FFFA63E730D}"/>
    <cellStyle name="20% - Ênfase6 57 4" xfId="8162" xr:uid="{832E60BF-5F7E-470D-BB5E-2856C706DF50}"/>
    <cellStyle name="20% - Ênfase6 58" xfId="3142" xr:uid="{7A8D3BEE-452D-40D6-8B50-331A50EF88E9}"/>
    <cellStyle name="20% - Ênfase6 58 2" xfId="5422" xr:uid="{CDF403DD-6A61-4EF6-8481-D5B2BBC1C735}"/>
    <cellStyle name="20% - Ênfase6 58 2 2" xfId="10029" xr:uid="{404F3447-D4FB-48C0-BA8A-DD15AD225D52}"/>
    <cellStyle name="20% - Ênfase6 58 3" xfId="6659" xr:uid="{0D5FDD67-4046-4EAC-A5D5-8E85444232B7}"/>
    <cellStyle name="20% - Ênfase6 58 3 2" xfId="11266" xr:uid="{BC6A6F2F-45CC-4369-8AEF-AD34361F9A89}"/>
    <cellStyle name="20% - Ênfase6 58 4" xfId="8176" xr:uid="{AEA1BD9B-EC97-49FF-AE81-F3DB7AC6BE7E}"/>
    <cellStyle name="20% - Ênfase6 59" xfId="3156" xr:uid="{023BC43B-C603-4369-88B4-357DAAD26F79}"/>
    <cellStyle name="20% - Ênfase6 59 2" xfId="5436" xr:uid="{FB637BFA-A102-437E-9EE2-4E9979A802D6}"/>
    <cellStyle name="20% - Ênfase6 59 2 2" xfId="10043" xr:uid="{CDBEAAB5-F49E-46E5-8AFB-B19C36F50B03}"/>
    <cellStyle name="20% - Ênfase6 59 3" xfId="6673" xr:uid="{0EE18F22-C55B-4DB6-854C-314AAB97EF59}"/>
    <cellStyle name="20% - Ênfase6 59 3 2" xfId="11280" xr:uid="{C9CE04BC-2D1F-4019-95BF-B5A38500A2C0}"/>
    <cellStyle name="20% - Ênfase6 59 4" xfId="8190" xr:uid="{482F8E70-DA41-4631-9ED5-2ABE293AE1F1}"/>
    <cellStyle name="20% - Ênfase6 6" xfId="447" xr:uid="{831C340F-CDBF-4BC1-B156-68ACC13CE27E}"/>
    <cellStyle name="20% - Ênfase6 6 2" xfId="1396" xr:uid="{50B9126F-87C2-41EB-AA72-D335E0C61B2A}"/>
    <cellStyle name="20% - Ênfase6 6 2 2" xfId="4618" xr:uid="{84E8376D-0880-4BD2-8204-0706E18A1D96}"/>
    <cellStyle name="20% - Ênfase6 6 2 3" xfId="13283" xr:uid="{45F4431C-F58F-421C-AAD6-C23C9E16DF4E}"/>
    <cellStyle name="20% - Ênfase6 6 3" xfId="7173" xr:uid="{E2F7F86D-E6EB-4FD2-A443-D68D39FE9B02}"/>
    <cellStyle name="20% - Ênfase6 6 3 2" xfId="11758" xr:uid="{5ED635F3-5927-42CA-9C94-C4FE9D09719C}"/>
    <cellStyle name="20% - Ênfase6 6 4" xfId="2336" xr:uid="{3A1EEBD6-2523-4C63-9319-4CB820F62508}"/>
    <cellStyle name="20% - Ênfase6 60" xfId="3170" xr:uid="{4396A8F7-B663-4AD0-976D-52391FD230E7}"/>
    <cellStyle name="20% - Ênfase6 60 2" xfId="5450" xr:uid="{37D0857C-3391-4E4A-ABB7-017333D61A69}"/>
    <cellStyle name="20% - Ênfase6 60 2 2" xfId="10057" xr:uid="{F9C95F9C-CB52-4BFF-AD7D-619D50730F76}"/>
    <cellStyle name="20% - Ênfase6 60 3" xfId="6687" xr:uid="{DBEA0087-65F0-4BB6-881D-EB4875631417}"/>
    <cellStyle name="20% - Ênfase6 60 3 2" xfId="11294" xr:uid="{E9784A04-CF14-4E47-8225-0F74BD3D73BC}"/>
    <cellStyle name="20% - Ênfase6 60 4" xfId="8204" xr:uid="{7BB99D15-7874-4809-9B3E-7F4FCDE70B20}"/>
    <cellStyle name="20% - Ênfase6 61" xfId="3184" xr:uid="{ADDEC597-BE9D-4FC0-9090-E683F5590E16}"/>
    <cellStyle name="20% - Ênfase6 61 2" xfId="5464" xr:uid="{4D8B2D14-39E9-4ED9-A800-3C08D2746BD6}"/>
    <cellStyle name="20% - Ênfase6 61 2 2" xfId="10071" xr:uid="{0CE5797F-AD36-47DC-AF2E-8BA75993A17A}"/>
    <cellStyle name="20% - Ênfase6 61 3" xfId="6701" xr:uid="{4624551A-A12C-4794-BB17-4348D6C33F94}"/>
    <cellStyle name="20% - Ênfase6 61 3 2" xfId="11308" xr:uid="{707F9DA1-C7D5-4AA3-954C-AB22C69161D3}"/>
    <cellStyle name="20% - Ênfase6 61 4" xfId="8218" xr:uid="{4565ADEE-BC63-4F63-B244-EFF9B97BF94A}"/>
    <cellStyle name="20% - Ênfase6 62" xfId="3198" xr:uid="{D2AAF8C6-D07B-44FF-9269-E23A6392847F}"/>
    <cellStyle name="20% - Ênfase6 62 2" xfId="5478" xr:uid="{5DDB8C3B-2867-4F3F-8362-098BA7CBA152}"/>
    <cellStyle name="20% - Ênfase6 62 2 2" xfId="10085" xr:uid="{BA42DEB6-58B6-4B5D-993E-78DF4125B5FC}"/>
    <cellStyle name="20% - Ênfase6 62 3" xfId="6715" xr:uid="{AFD04863-9E24-46FE-969D-00E4D5A8A88D}"/>
    <cellStyle name="20% - Ênfase6 62 3 2" xfId="11322" xr:uid="{F6B44DF3-2331-4B20-BD2C-6D631B1B198B}"/>
    <cellStyle name="20% - Ênfase6 62 4" xfId="8232" xr:uid="{39D7D783-BC96-419E-BE56-DC2078653FE9}"/>
    <cellStyle name="20% - Ênfase6 63" xfId="3212" xr:uid="{5F834262-7B41-4607-951B-539B39ACB4DC}"/>
    <cellStyle name="20% - Ênfase6 63 2" xfId="5492" xr:uid="{B8EFEFDA-90E3-49AA-87E8-F77A904B8896}"/>
    <cellStyle name="20% - Ênfase6 63 2 2" xfId="10099" xr:uid="{36132171-3C46-43B2-9B0E-C33D7BF87864}"/>
    <cellStyle name="20% - Ênfase6 63 3" xfId="6729" xr:uid="{B689B3D3-A584-463E-95F5-90CBE645831B}"/>
    <cellStyle name="20% - Ênfase6 63 3 2" xfId="11336" xr:uid="{01A0565E-9536-4B4B-AA40-08C3D9E22D8C}"/>
    <cellStyle name="20% - Ênfase6 63 4" xfId="8246" xr:uid="{C922F1B2-C51A-4BAA-9B88-5F4D38C97524}"/>
    <cellStyle name="20% - Ênfase6 64" xfId="3226" xr:uid="{9C874FAF-BBD7-48C8-8667-9F0DEBC5DA77}"/>
    <cellStyle name="20% - Ênfase6 64 2" xfId="5506" xr:uid="{4C90FAB7-FD8E-4FCB-9BF3-9A0BA7A6FB7A}"/>
    <cellStyle name="20% - Ênfase6 64 2 2" xfId="10113" xr:uid="{1260800B-72AD-4917-9376-E21FBCB26E46}"/>
    <cellStyle name="20% - Ênfase6 64 3" xfId="6743" xr:uid="{EC19E96B-58AE-49F1-B438-70DA60ABC4B9}"/>
    <cellStyle name="20% - Ênfase6 64 3 2" xfId="11350" xr:uid="{A6979316-E767-4713-B8B0-42E3BDAA7C89}"/>
    <cellStyle name="20% - Ênfase6 64 4" xfId="8260" xr:uid="{4A66C0C7-5977-436D-AEEE-D6E44C9B9C04}"/>
    <cellStyle name="20% - Ênfase6 65" xfId="3240" xr:uid="{9BE927FF-73BE-452E-94C4-AD5AEC334D5D}"/>
    <cellStyle name="20% - Ênfase6 65 2" xfId="5520" xr:uid="{30AD8C93-B9CD-470A-B3DC-A07135351138}"/>
    <cellStyle name="20% - Ênfase6 65 2 2" xfId="10127" xr:uid="{C3903B21-4E3C-4651-9772-43106C876E22}"/>
    <cellStyle name="20% - Ênfase6 65 3" xfId="6757" xr:uid="{DC7A66B6-FD86-4D45-8E11-E3653CF45766}"/>
    <cellStyle name="20% - Ênfase6 65 3 2" xfId="11364" xr:uid="{6FE3452A-32FD-4E0C-9268-A155E3F1048D}"/>
    <cellStyle name="20% - Ênfase6 65 4" xfId="8274" xr:uid="{392A5378-3C42-4788-96BC-74277EAF9FEA}"/>
    <cellStyle name="20% - Ênfase6 66" xfId="3254" xr:uid="{6A78F8F2-9862-4F00-A1C9-AE8EB537A912}"/>
    <cellStyle name="20% - Ênfase6 66 2" xfId="5534" xr:uid="{56DEE65A-83CF-4662-A0D8-4B99638FB36D}"/>
    <cellStyle name="20% - Ênfase6 66 2 2" xfId="10141" xr:uid="{A642583E-4D2D-4967-88F3-70FB589D9C2A}"/>
    <cellStyle name="20% - Ênfase6 66 3" xfId="6771" xr:uid="{3157FFDE-4340-4E79-9B6D-7893E3808EBF}"/>
    <cellStyle name="20% - Ênfase6 66 3 2" xfId="11378" xr:uid="{7BB06C13-F597-4583-9669-0A1956BEE51A}"/>
    <cellStyle name="20% - Ênfase6 66 4" xfId="8288" xr:uid="{4DB78B0B-E143-4589-B130-96536B7247CB}"/>
    <cellStyle name="20% - Ênfase6 67" xfId="3268" xr:uid="{0E336439-8C07-4008-8B0B-A28A0E3A29B6}"/>
    <cellStyle name="20% - Ênfase6 67 2" xfId="5548" xr:uid="{A917B878-D40D-4762-A0ED-E36173626589}"/>
    <cellStyle name="20% - Ênfase6 67 2 2" xfId="10155" xr:uid="{A9D78F23-B503-479A-A7FE-E89574889906}"/>
    <cellStyle name="20% - Ênfase6 67 3" xfId="6785" xr:uid="{51816D7C-D2A5-4F34-BA7A-DDE6C14BD05B}"/>
    <cellStyle name="20% - Ênfase6 67 3 2" xfId="11392" xr:uid="{38D2A09B-17AD-4B9F-B62B-EE9399B62D58}"/>
    <cellStyle name="20% - Ênfase6 67 4" xfId="8302" xr:uid="{D85302AF-08E0-4D42-8FFA-DD7B50C3C6C1}"/>
    <cellStyle name="20% - Ênfase6 68" xfId="3282" xr:uid="{9EF7437A-9092-4C73-BE4B-461616FFBCDB}"/>
    <cellStyle name="20% - Ênfase6 68 2" xfId="5562" xr:uid="{F8F98D20-9D81-4D86-A301-F5F22F72D157}"/>
    <cellStyle name="20% - Ênfase6 68 2 2" xfId="10169" xr:uid="{FE8BE13F-58F2-4B85-9FE1-52DAFE114822}"/>
    <cellStyle name="20% - Ênfase6 68 3" xfId="6799" xr:uid="{363DB837-6877-4C6B-87F6-E04F739D39D7}"/>
    <cellStyle name="20% - Ênfase6 68 3 2" xfId="11406" xr:uid="{6DB55658-666D-4D5C-A2FC-DB0C6CE98DCE}"/>
    <cellStyle name="20% - Ênfase6 68 4" xfId="8316" xr:uid="{1588622C-AC18-4769-8592-87C4930F7D6A}"/>
    <cellStyle name="20% - Ênfase6 69" xfId="3296" xr:uid="{E5ECF56D-FA63-4B90-B6E4-E25E84065331}"/>
    <cellStyle name="20% - Ênfase6 69 2" xfId="5576" xr:uid="{1A71DFBD-8DB8-4966-B382-C13843C92C73}"/>
    <cellStyle name="20% - Ênfase6 69 2 2" xfId="10183" xr:uid="{F9790B9A-4454-4B73-911D-87DA5D6B3E2E}"/>
    <cellStyle name="20% - Ênfase6 69 3" xfId="6813" xr:uid="{F4BF7C7A-FD66-49D6-9505-97E281CB2E81}"/>
    <cellStyle name="20% - Ênfase6 69 3 2" xfId="11420" xr:uid="{8CDE0670-919C-418C-B733-11BA584E6820}"/>
    <cellStyle name="20% - Ênfase6 69 4" xfId="8330" xr:uid="{22AA72C7-EF76-4F6B-A0B8-0CE01DB55B6E}"/>
    <cellStyle name="20% - Ênfase6 7" xfId="462" xr:uid="{24C7CA61-91DD-4F58-863D-4F9E73FCCA88}"/>
    <cellStyle name="20% - Ênfase6 7 2" xfId="1411" xr:uid="{F4C0D940-91D7-42D5-86C2-C5724750F1B7}"/>
    <cellStyle name="20% - Ênfase6 7 2 2" xfId="4663" xr:uid="{F1F20B97-5C19-42CE-881E-E942992C5ECF}"/>
    <cellStyle name="20% - Ênfase6 7 2 2 2" xfId="14215" xr:uid="{94BA1597-B0E9-4417-ADC5-74A0624336F6}"/>
    <cellStyle name="20% - Ênfase6 7 2 3" xfId="9303" xr:uid="{F1457C64-F70B-468F-AB9D-817CECF1C204}"/>
    <cellStyle name="20% - Ênfase6 7 3" xfId="5929" xr:uid="{C6394153-2FC4-4396-8427-FDD2204C296A}"/>
    <cellStyle name="20% - Ênfase6 7 3 2" xfId="10536" xr:uid="{091F7224-36E9-48EA-B6A7-454A0253F8E8}"/>
    <cellStyle name="20% - Ênfase6 7 4" xfId="4310" xr:uid="{55805B45-4FCA-4782-8EB0-1891C6510EF1}"/>
    <cellStyle name="20% - Ênfase6 7 4 2" xfId="9216" xr:uid="{60FAC81C-465C-4B0E-9DC3-577912F607B8}"/>
    <cellStyle name="20% - Ênfase6 7 5" xfId="2350" xr:uid="{49747FCB-6757-48E4-B11B-6CD0A7402B44}"/>
    <cellStyle name="20% - Ênfase6 70" xfId="3310" xr:uid="{67DFFD02-5B35-4E02-8DA8-12D418B037A1}"/>
    <cellStyle name="20% - Ênfase6 70 2" xfId="5590" xr:uid="{AD423C48-B4F3-477F-96CB-AE26CF5E0D77}"/>
    <cellStyle name="20% - Ênfase6 70 2 2" xfId="10197" xr:uid="{6951F6BE-08FE-4DAB-A563-73681332BAFF}"/>
    <cellStyle name="20% - Ênfase6 70 3" xfId="6827" xr:uid="{431E3BFA-E340-4819-925F-533455FABC2C}"/>
    <cellStyle name="20% - Ênfase6 70 3 2" xfId="11434" xr:uid="{E526A8C1-BBFC-43AF-9700-5667ED129C35}"/>
    <cellStyle name="20% - Ênfase6 70 4" xfId="7212" xr:uid="{B476AE38-E8A7-4F0C-8BDD-E867CC5AFCE6}"/>
    <cellStyle name="20% - Ênfase6 70 5" xfId="8344" xr:uid="{37558823-FCA3-483E-B2F0-37F5D8FFEE5D}"/>
    <cellStyle name="20% - Ênfase6 71" xfId="3324" xr:uid="{1B3F242C-53DF-4407-888F-144CAD6FF4DA}"/>
    <cellStyle name="20% - Ênfase6 71 2" xfId="5604" xr:uid="{92F07660-6774-4FDB-80DA-93B383118FD4}"/>
    <cellStyle name="20% - Ênfase6 71 2 2" xfId="10211" xr:uid="{1866E1F0-2C89-45D4-AA35-749377298189}"/>
    <cellStyle name="20% - Ênfase6 71 3" xfId="6841" xr:uid="{853DDF5A-78C3-4EDC-8A91-86B0EBF43A09}"/>
    <cellStyle name="20% - Ênfase6 71 3 2" xfId="11448" xr:uid="{2A19D151-5B54-435F-9129-567F80942D2D}"/>
    <cellStyle name="20% - Ênfase6 71 4" xfId="8358" xr:uid="{B605C5B6-5488-4295-BDC3-4E90FAD2297F}"/>
    <cellStyle name="20% - Ênfase6 72" xfId="3338" xr:uid="{5ED23314-B8ED-4469-B1F0-9DFD12FEDD1E}"/>
    <cellStyle name="20% - Ênfase6 72 2" xfId="5618" xr:uid="{ACD381EF-980B-4E90-8B1F-F2761E8D768F}"/>
    <cellStyle name="20% - Ênfase6 72 2 2" xfId="10225" xr:uid="{D770B8DE-ADAD-4BFC-A46C-959E5F3065EB}"/>
    <cellStyle name="20% - Ênfase6 72 3" xfId="6855" xr:uid="{39FA6275-1C29-40C7-9B36-642933E5F262}"/>
    <cellStyle name="20% - Ênfase6 72 3 2" xfId="11462" xr:uid="{5453734B-B339-4C39-B19B-BB4AEF22EC1C}"/>
    <cellStyle name="20% - Ênfase6 72 4" xfId="8372" xr:uid="{D497D767-EF45-41F3-8976-2D3CFF8CC9E1}"/>
    <cellStyle name="20% - Ênfase6 73" xfId="3352" xr:uid="{9AFB620C-D3FF-4701-8911-1EB905527C93}"/>
    <cellStyle name="20% - Ênfase6 73 2" xfId="5632" xr:uid="{0B33E075-51D9-44AB-9706-A2342E465E10}"/>
    <cellStyle name="20% - Ênfase6 73 2 2" xfId="10239" xr:uid="{25F6F359-B19E-4C7B-BD0D-21F5D609F12D}"/>
    <cellStyle name="20% - Ênfase6 73 3" xfId="6869" xr:uid="{062A650E-6186-4E1C-8BE8-E7A4282F8573}"/>
    <cellStyle name="20% - Ênfase6 73 3 2" xfId="11476" xr:uid="{E245C1BE-618C-4CF3-98D9-AC5C715C14CA}"/>
    <cellStyle name="20% - Ênfase6 73 4" xfId="8386" xr:uid="{F76C8AED-16CD-413E-BC9A-F270ADFE7152}"/>
    <cellStyle name="20% - Ênfase6 74" xfId="3366" xr:uid="{63D63168-8033-49B6-AC08-7E3B7D802B75}"/>
    <cellStyle name="20% - Ênfase6 74 2" xfId="5646" xr:uid="{F93C7459-1B32-484D-B89A-84B03F9CB6D8}"/>
    <cellStyle name="20% - Ênfase6 74 2 2" xfId="10253" xr:uid="{A1AFF8F3-AAD7-4F90-9625-215638B36AD6}"/>
    <cellStyle name="20% - Ênfase6 74 3" xfId="6883" xr:uid="{7136BBC8-AE2E-45FE-A1F7-6C7996F1EEB8}"/>
    <cellStyle name="20% - Ênfase6 74 3 2" xfId="11490" xr:uid="{53B15EA0-1A62-45AB-BF18-E54A5D495179}"/>
    <cellStyle name="20% - Ênfase6 74 4" xfId="8400" xr:uid="{C36B9F6B-E8D1-4383-9D4A-84926E8762A4}"/>
    <cellStyle name="20% - Ênfase6 75" xfId="3380" xr:uid="{86EC03CB-FD5C-41BA-B4D4-7D7E6BD166AA}"/>
    <cellStyle name="20% - Ênfase6 75 2" xfId="5660" xr:uid="{3EC3B333-EBB9-4DDB-B8B8-F4D4DF61D31F}"/>
    <cellStyle name="20% - Ênfase6 75 2 2" xfId="10267" xr:uid="{ACF16F03-6D75-4537-93D7-D1F270789478}"/>
    <cellStyle name="20% - Ênfase6 75 3" xfId="6897" xr:uid="{148F3176-055C-4884-9DC7-A06962EE2B0B}"/>
    <cellStyle name="20% - Ênfase6 75 3 2" xfId="11504" xr:uid="{BF117E8E-3BCC-4BEF-88CA-2375F47B1C2D}"/>
    <cellStyle name="20% - Ênfase6 75 4" xfId="8414" xr:uid="{60B75727-4985-40F4-9782-2A5BA1FC4C66}"/>
    <cellStyle name="20% - Ênfase6 76" xfId="3394" xr:uid="{274CAA7A-38F8-429E-82BE-711C08AE7C8F}"/>
    <cellStyle name="20% - Ênfase6 76 2" xfId="5674" xr:uid="{EADE378D-1DDD-420A-9381-C3E1DD12EE7E}"/>
    <cellStyle name="20% - Ênfase6 76 2 2" xfId="10281" xr:uid="{B13F5261-7CDD-430B-B190-32909D08947C}"/>
    <cellStyle name="20% - Ênfase6 76 3" xfId="6911" xr:uid="{A373B375-BB2B-4B41-B9C4-C2B84911C408}"/>
    <cellStyle name="20% - Ênfase6 76 3 2" xfId="11518" xr:uid="{A8D152DB-39C3-4577-AD7C-CAC3CCE4ED8B}"/>
    <cellStyle name="20% - Ênfase6 76 4" xfId="8428" xr:uid="{AF56B9AE-A255-41E4-B01D-47121A0FF8FE}"/>
    <cellStyle name="20% - Ênfase6 77" xfId="3408" xr:uid="{869D8CAD-2FB2-4CEB-AF2B-76D085DE1E6C}"/>
    <cellStyle name="20% - Ênfase6 77 2" xfId="5688" xr:uid="{B911D5DD-B89A-4EBE-8695-D6134EB749F6}"/>
    <cellStyle name="20% - Ênfase6 77 2 2" xfId="10295" xr:uid="{61C5F395-E6F9-40CF-8439-9D952FC33F60}"/>
    <cellStyle name="20% - Ênfase6 77 3" xfId="6925" xr:uid="{C9729CD1-6F27-4268-9061-02E747FD7639}"/>
    <cellStyle name="20% - Ênfase6 77 3 2" xfId="11532" xr:uid="{347DA5F8-80C4-4CBA-A83C-7A1A36E30D3B}"/>
    <cellStyle name="20% - Ênfase6 77 4" xfId="8442" xr:uid="{4FF7B749-2A7C-4364-8110-B0D0CFE8D42B}"/>
    <cellStyle name="20% - Ênfase6 78" xfId="3422" xr:uid="{572103AE-7B78-439D-94EA-467AA60E6AA6}"/>
    <cellStyle name="20% - Ênfase6 78 2" xfId="5702" xr:uid="{1F70D663-91A9-4B78-BC3E-D1707EC45BFF}"/>
    <cellStyle name="20% - Ênfase6 78 2 2" xfId="10309" xr:uid="{C9E959E3-DCB2-4D5D-9A24-5434FD9549AC}"/>
    <cellStyle name="20% - Ênfase6 78 3" xfId="6939" xr:uid="{CE136BA0-0259-4A59-BADC-E254BBA2EF39}"/>
    <cellStyle name="20% - Ênfase6 78 3 2" xfId="11546" xr:uid="{E027A4D4-7F77-4B23-9AE8-75B58B395CAF}"/>
    <cellStyle name="20% - Ênfase6 78 4" xfId="8456" xr:uid="{611C9589-F66F-41EE-A362-413150AE4D2A}"/>
    <cellStyle name="20% - Ênfase6 79" xfId="3436" xr:uid="{0E01D894-7B29-4B72-95DA-1FE913F82958}"/>
    <cellStyle name="20% - Ênfase6 79 2" xfId="5716" xr:uid="{B7B99B22-8E01-4A58-B4CB-547544958355}"/>
    <cellStyle name="20% - Ênfase6 79 2 2" xfId="10323" xr:uid="{282B82CC-9CE5-46EC-B572-C120F27ECB8F}"/>
    <cellStyle name="20% - Ênfase6 79 3" xfId="6953" xr:uid="{548AD18D-78C3-417B-9CB0-802185D8952A}"/>
    <cellStyle name="20% - Ênfase6 79 3 2" xfId="11560" xr:uid="{4C23D70E-73CB-4C6E-8C9B-62698758CCCE}"/>
    <cellStyle name="20% - Ênfase6 79 4" xfId="8470" xr:uid="{663AD790-C66A-44D7-AA11-9D9FD8A9FFE9}"/>
    <cellStyle name="20% - Ênfase6 8" xfId="477" xr:uid="{9250ABEB-7075-4A0A-815B-9BC48D38CB90}"/>
    <cellStyle name="20% - Ênfase6 8 2" xfId="1426" xr:uid="{16C4DC3F-7DAA-4325-A665-03B0C87E37D0}"/>
    <cellStyle name="20% - Ênfase6 8 2 2" xfId="4678" xr:uid="{0605CA05-586E-40B7-86E6-29ECC292C7AE}"/>
    <cellStyle name="20% - Ênfase6 8 2 2 2" xfId="14229" xr:uid="{EE0E3A8F-A2C5-400E-B8F7-8C73B509AA2A}"/>
    <cellStyle name="20% - Ênfase6 8 2 3" xfId="9318" xr:uid="{6F4D52BA-10C5-47F8-A3C2-C5DB76228D5B}"/>
    <cellStyle name="20% - Ênfase6 8 3" xfId="5944" xr:uid="{E2517385-8F85-425D-A3C7-DD4138D50111}"/>
    <cellStyle name="20% - Ênfase6 8 3 2" xfId="10551" xr:uid="{4D8582FB-6B60-4152-91F9-70124E4FD648}"/>
    <cellStyle name="20% - Ênfase6 8 4" xfId="4325" xr:uid="{55E96316-E431-4213-9681-B5462B9B1872}"/>
    <cellStyle name="20% - Ênfase6 8 4 2" xfId="9231" xr:uid="{08318B63-D353-4E37-87B0-E0698A68EE4A}"/>
    <cellStyle name="20% - Ênfase6 8 5" xfId="2364" xr:uid="{66D91A6C-E526-486F-B333-D1DA2ACFA1CE}"/>
    <cellStyle name="20% - Ênfase6 80" xfId="3450" xr:uid="{E8AA1E35-775D-442E-A33E-AF3126B3F0F1}"/>
    <cellStyle name="20% - Ênfase6 80 2" xfId="5730" xr:uid="{A5B7AC52-6347-41C2-9EF1-CCF19EBCC81B}"/>
    <cellStyle name="20% - Ênfase6 80 2 2" xfId="10337" xr:uid="{8DAE7062-BAB3-483F-8C26-10F56D406910}"/>
    <cellStyle name="20% - Ênfase6 80 3" xfId="6967" xr:uid="{BFD9ABA9-E057-4433-9E6C-A0A2E807E189}"/>
    <cellStyle name="20% - Ênfase6 80 3 2" xfId="11574" xr:uid="{B67E6F30-F731-4EF1-80AC-761247C83C7E}"/>
    <cellStyle name="20% - Ênfase6 80 4" xfId="8484" xr:uid="{4A928BA5-A98E-4B32-B248-5104ADE8E187}"/>
    <cellStyle name="20% - Ênfase6 81" xfId="3464" xr:uid="{C911E54A-FB32-41AB-9763-B0BE4D8C6155}"/>
    <cellStyle name="20% - Ênfase6 81 2" xfId="5744" xr:uid="{FDA12ABB-8CC2-4FDE-89C6-5B1A964431CA}"/>
    <cellStyle name="20% - Ênfase6 81 2 2" xfId="10351" xr:uid="{1478082D-10D7-4F2E-9C8B-9F2BF539F535}"/>
    <cellStyle name="20% - Ênfase6 81 3" xfId="6981" xr:uid="{F5C36BF8-9AD2-428E-BCCA-5BCEE0FACAC9}"/>
    <cellStyle name="20% - Ênfase6 81 3 2" xfId="11588" xr:uid="{57291DF6-2D2E-440E-81A0-CB8840D6465F}"/>
    <cellStyle name="20% - Ênfase6 81 4" xfId="8498" xr:uid="{6D3E3B14-A6C2-4DE3-9668-FEE88426DC58}"/>
    <cellStyle name="20% - Ênfase6 82" xfId="3478" xr:uid="{05B6CA90-7CC1-4AF2-B167-7F90F9D6C1D8}"/>
    <cellStyle name="20% - Ênfase6 82 2" xfId="5758" xr:uid="{615CED2E-757F-4F8A-97FD-EE00EFD482FF}"/>
    <cellStyle name="20% - Ênfase6 82 2 2" xfId="10365" xr:uid="{0CD300DA-4384-444A-8B9A-54844763DF0D}"/>
    <cellStyle name="20% - Ênfase6 82 3" xfId="6995" xr:uid="{9E31D076-55B6-4CCE-88BE-47D2474E0091}"/>
    <cellStyle name="20% - Ênfase6 82 3 2" xfId="11602" xr:uid="{89FAE6EC-517A-4667-8A89-70BF4DBFFA70}"/>
    <cellStyle name="20% - Ênfase6 82 4" xfId="8512" xr:uid="{379DAD8B-3169-42B4-A4FF-17D5F274CA31}"/>
    <cellStyle name="20% - Ênfase6 83" xfId="3492" xr:uid="{0A64CB92-7D77-462F-AFED-941B97366780}"/>
    <cellStyle name="20% - Ênfase6 83 2" xfId="5772" xr:uid="{1F910C4F-5F6E-4BAC-9D08-156691101A60}"/>
    <cellStyle name="20% - Ênfase6 83 2 2" xfId="10379" xr:uid="{6B14C2A7-263C-4511-9CA1-490625304AC0}"/>
    <cellStyle name="20% - Ênfase6 83 3" xfId="7009" xr:uid="{8D2E012C-3187-49EE-93E9-BA3D13E54231}"/>
    <cellStyle name="20% - Ênfase6 83 3 2" xfId="11616" xr:uid="{D4D679F8-EA2C-4EC1-AEB1-006D5ED1272A}"/>
    <cellStyle name="20% - Ênfase6 83 4" xfId="8526" xr:uid="{73886ED1-9AEA-4E82-90AA-32404EB6B715}"/>
    <cellStyle name="20% - Ênfase6 84" xfId="3506" xr:uid="{76D12267-1640-421E-A64F-9DFED8F60F60}"/>
    <cellStyle name="20% - Ênfase6 84 2" xfId="5786" xr:uid="{B8AF779E-3995-4FA1-AEEE-82A60BB4203D}"/>
    <cellStyle name="20% - Ênfase6 84 2 2" xfId="10393" xr:uid="{E1539790-8270-431B-823F-DEC331014E5F}"/>
    <cellStyle name="20% - Ênfase6 84 3" xfId="7023" xr:uid="{A8A903D0-1295-4B57-8828-5C3F16ECF756}"/>
    <cellStyle name="20% - Ênfase6 84 3 2" xfId="11630" xr:uid="{5CCFB9A2-5D0F-4108-B7F0-E064D9973A6C}"/>
    <cellStyle name="20% - Ênfase6 84 4" xfId="8540" xr:uid="{8BB9BEA1-0E4C-4BE5-85B4-F34797457D0C}"/>
    <cellStyle name="20% - Ênfase6 85" xfId="3520" xr:uid="{C7D6ECE6-5D68-4A98-AD92-3865B62141ED}"/>
    <cellStyle name="20% - Ênfase6 85 2" xfId="5800" xr:uid="{14CC650C-BBBE-43A6-831F-1CDCAB1AB62F}"/>
    <cellStyle name="20% - Ênfase6 85 2 2" xfId="10407" xr:uid="{D4E23E2E-02F5-4541-87D0-ACCA5DA946D4}"/>
    <cellStyle name="20% - Ênfase6 85 3" xfId="7037" xr:uid="{F6F73915-B426-441C-82E1-87E681BC05B8}"/>
    <cellStyle name="20% - Ênfase6 85 3 2" xfId="11644" xr:uid="{0138425B-E4F5-4068-B672-F3C122207D14}"/>
    <cellStyle name="20% - Ênfase6 85 4" xfId="8554" xr:uid="{8E548628-8581-4EF2-92E6-6323AB7FB83C}"/>
    <cellStyle name="20% - Ênfase6 86" xfId="3534" xr:uid="{7E06990E-5691-4B64-99BA-08DAB698FEC5}"/>
    <cellStyle name="20% - Ênfase6 86 2" xfId="5814" xr:uid="{083FD923-5B39-4DEC-9506-FD6F7F6F9DD7}"/>
    <cellStyle name="20% - Ênfase6 86 2 2" xfId="10421" xr:uid="{75C258E8-8D54-40A7-9A25-DB54F5C62B4C}"/>
    <cellStyle name="20% - Ênfase6 86 3" xfId="7051" xr:uid="{744C1D56-4571-432D-BC37-5F0CDA90A01E}"/>
    <cellStyle name="20% - Ênfase6 86 3 2" xfId="11658" xr:uid="{1EE8A092-4770-424B-A69F-C6B8389D20F6}"/>
    <cellStyle name="20% - Ênfase6 86 4" xfId="8568" xr:uid="{E6415809-2D6D-439B-BFE1-6639EE5A7743}"/>
    <cellStyle name="20% - Ênfase6 87" xfId="3548" xr:uid="{4BF3A5DB-7566-45F4-A23E-473EF078C9B4}"/>
    <cellStyle name="20% - Ênfase6 87 2" xfId="5828" xr:uid="{FB3CB0B4-90EA-401D-8408-CEB771B1DDDF}"/>
    <cellStyle name="20% - Ênfase6 87 2 2" xfId="10435" xr:uid="{EE0F4CDE-41A4-488C-9DF7-ED4D87D657B4}"/>
    <cellStyle name="20% - Ênfase6 87 3" xfId="7065" xr:uid="{48C85B24-A638-4CB6-A8D5-7C5799F4DDD0}"/>
    <cellStyle name="20% - Ênfase6 87 3 2" xfId="11672" xr:uid="{5418FF85-E0FB-47E4-9215-5972C84A41FB}"/>
    <cellStyle name="20% - Ênfase6 87 4" xfId="8582" xr:uid="{049AC145-939D-45D7-B0FA-1B5E3A6D44C8}"/>
    <cellStyle name="20% - Ênfase6 88" xfId="3562" xr:uid="{DACEDD9A-B14F-4F3D-8E45-3853014E1F73}"/>
    <cellStyle name="20% - Ênfase6 88 2" xfId="5842" xr:uid="{9644667E-6868-441D-8DC4-0F3FEC679066}"/>
    <cellStyle name="20% - Ênfase6 88 2 2" xfId="10449" xr:uid="{912B9ED2-68FD-49F3-968B-6B03BF6ACFB9}"/>
    <cellStyle name="20% - Ênfase6 88 3" xfId="7079" xr:uid="{D84C1396-AFDC-4F21-9511-FDBAD45B9018}"/>
    <cellStyle name="20% - Ênfase6 88 3 2" xfId="11686" xr:uid="{C3291DC1-9A95-461F-A2A8-600037BA1BF2}"/>
    <cellStyle name="20% - Ênfase6 88 4" xfId="8596" xr:uid="{31799B3B-685F-454F-A5D3-99B86FBF2AA1}"/>
    <cellStyle name="20% - Ênfase6 89" xfId="3576" xr:uid="{E0CC0231-AA68-410F-BC7D-D094A0D39E36}"/>
    <cellStyle name="20% - Ênfase6 89 2" xfId="5856" xr:uid="{C125E728-B9B7-4BFC-A11E-8319097ECDD1}"/>
    <cellStyle name="20% - Ênfase6 89 2 2" xfId="10463" xr:uid="{84273624-CD3B-4DFA-8E44-FD0BDB55A565}"/>
    <cellStyle name="20% - Ênfase6 89 3" xfId="7093" xr:uid="{02CAEF7F-F157-4FAD-B17A-07D9F63FF9FB}"/>
    <cellStyle name="20% - Ênfase6 89 3 2" xfId="11700" xr:uid="{36C74002-0326-44CE-BB03-EF8995EEAEFB}"/>
    <cellStyle name="20% - Ênfase6 89 4" xfId="8610" xr:uid="{8457C5FB-BE78-49BF-9B69-2ABE24947058}"/>
    <cellStyle name="20% - Ênfase6 9" xfId="492" xr:uid="{EEEF8995-CB08-4BDA-BACD-6E95BE653060}"/>
    <cellStyle name="20% - Ênfase6 9 2" xfId="1441" xr:uid="{B2399E05-6E0B-4B81-8D63-86CC3772BA7A}"/>
    <cellStyle name="20% - Ênfase6 9 2 2" xfId="4693" xr:uid="{AC24FC7C-41AE-4FCC-9B86-BBCD4F8065A1}"/>
    <cellStyle name="20% - Ênfase6 9 2 3" xfId="13299" xr:uid="{00B34A5F-30A3-4B51-A28B-4BA3079479F1}"/>
    <cellStyle name="20% - Ênfase6 9 3" xfId="7147" xr:uid="{F1047356-B2CA-4645-8818-D10E5ADE51EF}"/>
    <cellStyle name="20% - Ênfase6 9 3 2" xfId="11747" xr:uid="{D73E0E2E-E344-4C40-8101-D4286B03AD7D}"/>
    <cellStyle name="20% - Ênfase6 9 4" xfId="2379" xr:uid="{9F1CA41D-020A-4613-BD47-FFCC1191483D}"/>
    <cellStyle name="20% - Ênfase6 90" xfId="3590" xr:uid="{5EA8F78D-15E5-47EA-AF85-F423EE495957}"/>
    <cellStyle name="20% - Ênfase6 90 2" xfId="5870" xr:uid="{4D6B4DCD-EE36-432C-BBD7-ABC1C03B03D1}"/>
    <cellStyle name="20% - Ênfase6 90 2 2" xfId="10477" xr:uid="{08AB5488-36E0-41E1-AA82-A457F1A55BD0}"/>
    <cellStyle name="20% - Ênfase6 90 3" xfId="7107" xr:uid="{A4C8BFD8-E729-4100-87B3-9BCFD76402DA}"/>
    <cellStyle name="20% - Ênfase6 90 3 2" xfId="11714" xr:uid="{FAE2622F-34AF-4B47-9D3D-92EE22A95B58}"/>
    <cellStyle name="20% - Ênfase6 90 4" xfId="8624" xr:uid="{95753BB4-9BD7-46FE-8DDC-2F1864E7343D}"/>
    <cellStyle name="20% - Ênfase6 91" xfId="3604" xr:uid="{6B87664C-8705-4DA4-BE8B-4208FCA76249}"/>
    <cellStyle name="20% - Ênfase6 91 2" xfId="5889" xr:uid="{E091D061-64D3-4F22-B793-E30F5DFCA4C8}"/>
    <cellStyle name="20% - Ênfase6 91 2 2" xfId="10496" xr:uid="{2F4BB6F0-C896-4665-B10B-EE261A47381B}"/>
    <cellStyle name="20% - Ênfase6 91 3" xfId="7126" xr:uid="{3ED13D29-4AC7-461A-B684-951354CD8F84}"/>
    <cellStyle name="20% - Ênfase6 91 3 2" xfId="11733" xr:uid="{FEC6D957-EE4E-4DFB-90D7-7D2E94E4B7DF}"/>
    <cellStyle name="20% - Ênfase6 91 4" xfId="8638" xr:uid="{5518AC5B-E398-4D38-AE96-4F1E3A49EBB0}"/>
    <cellStyle name="20% - Ênfase6 92" xfId="3618" xr:uid="{780AD84D-17D1-40FE-B02E-C3201B00DB23}"/>
    <cellStyle name="20% - Ênfase6 92 2" xfId="8652" xr:uid="{CBCA855B-7CA1-4912-9A02-97BCB835A973}"/>
    <cellStyle name="20% - Ênfase6 93" xfId="3632" xr:uid="{3F64F940-9E3F-4F38-8F45-734908352346}"/>
    <cellStyle name="20% - Ênfase6 93 2" xfId="8666" xr:uid="{420FE286-F736-4A70-AAF3-0A4DE4BFD53C}"/>
    <cellStyle name="20% - Ênfase6 94" xfId="3646" xr:uid="{DF90AAC0-0FCF-4760-8ABD-87AC32B8EC3C}"/>
    <cellStyle name="20% - Ênfase6 94 2" xfId="8680" xr:uid="{C9A020BE-6CAC-4B96-9B6B-5AFF52EB3BDE}"/>
    <cellStyle name="20% - Ênfase6 95" xfId="3660" xr:uid="{B97E6DFD-2E54-4A7A-BB6C-CCAAEABC033D}"/>
    <cellStyle name="20% - Ênfase6 95 2" xfId="8694" xr:uid="{B4369781-644E-4938-B638-52F08B49DD6A}"/>
    <cellStyle name="20% - Ênfase6 96" xfId="3674" xr:uid="{9128D9F1-3A08-4881-A654-0DDD47F2E763}"/>
    <cellStyle name="20% - Ênfase6 96 2" xfId="8708" xr:uid="{D534EFCA-4170-4B4B-8A5F-28FBB7917990}"/>
    <cellStyle name="20% - Ênfase6 97" xfId="3688" xr:uid="{EACF7D70-FFD9-49BB-A656-6594C3932036}"/>
    <cellStyle name="20% - Ênfase6 97 2" xfId="8722" xr:uid="{5CF4E3C6-E29A-4968-ADBB-73E3A9B30179}"/>
    <cellStyle name="20% - Ênfase6 98" xfId="3702" xr:uid="{5C8213DD-AB9E-4815-AE27-D521591ABEF4}"/>
    <cellStyle name="20% - Ênfase6 98 2" xfId="8736" xr:uid="{62D91BEC-8781-46BA-9E03-0F37B406CCC9}"/>
    <cellStyle name="20% - Ênfase6 99" xfId="3716" xr:uid="{7DF5E90D-A1F6-4F55-AF13-E08761AFCFDF}"/>
    <cellStyle name="20% - Ênfase6 99 2" xfId="8750" xr:uid="{50CF1781-2E27-4AF5-AF4A-48BB4A19BEC4}"/>
    <cellStyle name="40% - Accent1" xfId="7247" xr:uid="{94FF2C6A-3F7E-4CD5-A659-30089B6198B2}"/>
    <cellStyle name="40% - Accent1 2" xfId="4049" xr:uid="{9F2C222B-72AA-4726-B00F-CC3F40BBC11E}"/>
    <cellStyle name="40% - Accent1 2 2" xfId="4090" xr:uid="{8C25BAFF-95FB-496C-BE78-77A6F42178F2}"/>
    <cellStyle name="40% - Accent1 2 2 2" xfId="9111" xr:uid="{CCDB958A-ACDB-41EE-BFCA-201926D4777A}"/>
    <cellStyle name="40% - Accent1 2 3" xfId="9070" xr:uid="{B009B58A-3367-4729-97A3-6E5BB6E62E6D}"/>
    <cellStyle name="40% - Accent1 3" xfId="4066" xr:uid="{42449988-4A38-4C80-AA8C-2A028B73F0A8}"/>
    <cellStyle name="40% - Accent1 3 2" xfId="4112" xr:uid="{47BC1415-D559-421F-BC75-F97128EF3168}"/>
    <cellStyle name="40% - Accent1 3 2 2" xfId="9133" xr:uid="{B170DC53-55B7-4FED-9FD0-48FAD1024045}"/>
    <cellStyle name="40% - Accent1 3 3" xfId="9087" xr:uid="{D6B5561F-439B-42DC-A913-500E52487043}"/>
    <cellStyle name="40% - Accent2" xfId="7248" xr:uid="{1EE1B8A1-A34B-4933-A5B0-1F6A5C5010A5}"/>
    <cellStyle name="40% - Accent2 2" xfId="4051" xr:uid="{10BCCDCE-28D5-4745-9176-02E13F29845E}"/>
    <cellStyle name="40% - Accent2 2 2" xfId="4092" xr:uid="{6C04AAC5-3ADE-41E9-A860-3319DAA0D61C}"/>
    <cellStyle name="40% - Accent2 2 2 2" xfId="9113" xr:uid="{762DA116-94B7-4879-955C-E43A98068E3F}"/>
    <cellStyle name="40% - Accent2 2 3" xfId="9072" xr:uid="{CBDCFD51-B21C-451F-A742-2D27E2D5F3D7}"/>
    <cellStyle name="40% - Accent2 3" xfId="4068" xr:uid="{1AEEE0AB-FBBA-46F9-AB28-FAAF2B00CE62}"/>
    <cellStyle name="40% - Accent2 3 2" xfId="4114" xr:uid="{D58AC9D9-F1E6-46E8-949A-8D403196EE1A}"/>
    <cellStyle name="40% - Accent2 3 2 2" xfId="9135" xr:uid="{AC4ECD3F-5297-4B66-82EA-D9FCBD1E5E39}"/>
    <cellStyle name="40% - Accent2 3 3" xfId="9089" xr:uid="{95B3DA61-58CD-4E6F-9A5F-06F7159D73DB}"/>
    <cellStyle name="40% - Accent3" xfId="7249" xr:uid="{C4E396AD-2D5A-459D-A14B-FC22D8EFE661}"/>
    <cellStyle name="40% - Accent3 2" xfId="4053" xr:uid="{1539D153-74A8-48E5-8BAD-F6E39133BC4B}"/>
    <cellStyle name="40% - Accent3 2 2" xfId="4094" xr:uid="{4C9DB616-0AFA-4032-9275-BF9BBAF15C8C}"/>
    <cellStyle name="40% - Accent3 2 2 2" xfId="9115" xr:uid="{2E73CD33-76A6-470C-A9EA-A21DD3BAFB80}"/>
    <cellStyle name="40% - Accent3 2 3" xfId="9074" xr:uid="{6F0877BF-3C2A-42E0-B849-0435154FCA98}"/>
    <cellStyle name="40% - Accent3 3" xfId="4070" xr:uid="{B2449C95-973F-4F0B-BC95-D6ABA6D41F8A}"/>
    <cellStyle name="40% - Accent3 3 2" xfId="4116" xr:uid="{1EB847BB-B0CC-403A-A7E7-A95FC8FC0829}"/>
    <cellStyle name="40% - Accent3 3 2 2" xfId="9137" xr:uid="{AADE9FC0-36C4-4E77-89CE-86652BF3B73D}"/>
    <cellStyle name="40% - Accent3 3 3" xfId="9091" xr:uid="{E4BAB973-90F2-4392-9B55-B43328815EFE}"/>
    <cellStyle name="40% - Accent4" xfId="7250" xr:uid="{15BBF2FC-678C-4E39-93CD-4737A291F7F3}"/>
    <cellStyle name="40% - Accent4 2" xfId="4055" xr:uid="{0694169B-879B-41F0-80B0-C004135855D1}"/>
    <cellStyle name="40% - Accent4 2 2" xfId="4096" xr:uid="{0065E81F-AE09-495A-8DC1-186572C2A7CC}"/>
    <cellStyle name="40% - Accent4 2 2 2" xfId="9117" xr:uid="{D70A82A8-AA9B-4941-A194-29AFC75FE01C}"/>
    <cellStyle name="40% - Accent4 2 3" xfId="9076" xr:uid="{63CDC1EF-9DB8-4C4C-9EEB-380A1DA985DF}"/>
    <cellStyle name="40% - Accent4 3" xfId="4072" xr:uid="{10F95109-A0A6-4D09-9D74-BF756C1C9F9C}"/>
    <cellStyle name="40% - Accent4 3 2" xfId="4118" xr:uid="{B75AF37A-391F-4176-B7D7-138DE8900E0B}"/>
    <cellStyle name="40% - Accent4 3 2 2" xfId="9139" xr:uid="{B466570D-42CE-41E2-ADE1-76266EA088A4}"/>
    <cellStyle name="40% - Accent4 3 3" xfId="9093" xr:uid="{6947C978-A0D8-423F-AB4C-FF9B24A1B487}"/>
    <cellStyle name="40% - Accent5" xfId="7251" xr:uid="{9774639A-2D47-45F3-AD40-E8A8337CDD00}"/>
    <cellStyle name="40% - Accent5 2" xfId="4057" xr:uid="{AC3A3FCB-6E2C-42AA-BA02-DF55B4DBA02B}"/>
    <cellStyle name="40% - Accent5 2 2" xfId="4098" xr:uid="{146A452A-FC77-4C95-9423-CCBD5A916D90}"/>
    <cellStyle name="40% - Accent5 2 2 2" xfId="9119" xr:uid="{292B8AF8-243D-4D18-80E9-598F3AC81422}"/>
    <cellStyle name="40% - Accent5 2 3" xfId="9078" xr:uid="{D3804A9B-866F-4501-A6FC-58A2385B4087}"/>
    <cellStyle name="40% - Accent5 3" xfId="4074" xr:uid="{344D114A-D7E1-4DC3-AEF3-B0B3F8E3C43B}"/>
    <cellStyle name="40% - Accent5 3 2" xfId="4120" xr:uid="{2F1F1F92-EFAB-493F-9F52-C3088CF1683B}"/>
    <cellStyle name="40% - Accent5 3 2 2" xfId="9141" xr:uid="{DC00A7CE-A0ED-44C4-95CD-21EF0CBBB515}"/>
    <cellStyle name="40% - Accent5 3 3" xfId="9095" xr:uid="{CA45A479-70BC-459B-95A0-BB186BA23DC8}"/>
    <cellStyle name="40% - Accent6" xfId="7252" xr:uid="{5A742725-8E02-4B27-BB51-46BEF075F213}"/>
    <cellStyle name="40% - Accent6 2" xfId="4059" xr:uid="{27D4B4C8-768C-4294-9A11-06FFD5CDF5A6}"/>
    <cellStyle name="40% - Accent6 2 2" xfId="4100" xr:uid="{C8AEFB14-7C0E-499E-8271-0FCA38DB16A7}"/>
    <cellStyle name="40% - Accent6 2 2 2" xfId="9121" xr:uid="{777EB909-522A-492C-A35E-71F71371CDFC}"/>
    <cellStyle name="40% - Accent6 2 3" xfId="9080" xr:uid="{DFE403CD-00FD-4E31-A7E5-1856CDC627BD}"/>
    <cellStyle name="40% - Accent6 3" xfId="4076" xr:uid="{0A61EC54-AA49-4486-9978-9402A97407C7}"/>
    <cellStyle name="40% - Accent6 3 2" xfId="4122" xr:uid="{14A7E95A-7B68-4946-A4FB-8196E7443C1B}"/>
    <cellStyle name="40% - Accent6 3 2 2" xfId="9143" xr:uid="{974C7070-72E0-4D2D-9C69-2DFEC512A73F}"/>
    <cellStyle name="40% - Accent6 3 3" xfId="9097" xr:uid="{41338F48-F82B-430A-99BE-4EE21A1219E2}"/>
    <cellStyle name="40% - Cor1 2" xfId="779" xr:uid="{3D7B8F17-40CE-44C4-9F69-2B830A7565DE}"/>
    <cellStyle name="40% - Cor1 2 2" xfId="1722" xr:uid="{BF2F7DA7-CF47-48AE-8635-335D9E92FF91}"/>
    <cellStyle name="40% - Cor1 2 2 2" xfId="13339" xr:uid="{962B6A06-A372-41F8-8D0E-0EE554F4AF4C}"/>
    <cellStyle name="40% - Cor1 2 3" xfId="13169" xr:uid="{DCD93BDF-059D-436A-9292-EC32DBF2C36D}"/>
    <cellStyle name="40% - Cor2 2" xfId="780" xr:uid="{4BBDDA60-4070-4173-BB59-F8ABE015BA89}"/>
    <cellStyle name="40% - Cor2 2 2" xfId="1723" xr:uid="{D465DF4A-2DE9-4AEB-8040-E0ED1AC9DA77}"/>
    <cellStyle name="40% - Cor2 2 2 2" xfId="13340" xr:uid="{B46FCF35-D834-4A54-8DE2-FEFA5676BBB1}"/>
    <cellStyle name="40% - Cor2 2 3" xfId="13170" xr:uid="{EF81A29A-BD33-431A-9510-1F25BCD2D498}"/>
    <cellStyle name="40% - Cor3 2" xfId="781" xr:uid="{87CBB349-255D-4F9A-9238-4F4114C1002A}"/>
    <cellStyle name="40% - Cor3 2 2" xfId="1724" xr:uid="{2D0B1E24-FD1A-44FD-9614-F7A575B3143B}"/>
    <cellStyle name="40% - Cor3 2 2 2" xfId="13341" xr:uid="{37EE0198-3AD2-4862-A1EF-8852D1DA030A}"/>
    <cellStyle name="40% - Cor3 2 3" xfId="13171" xr:uid="{AFECEF4F-D533-42E3-9928-10817679C6B9}"/>
    <cellStyle name="40% - Cor4 2" xfId="782" xr:uid="{93A8BAC1-4E88-4121-A973-B9B2EF6FFF2E}"/>
    <cellStyle name="40% - Cor4 2 2" xfId="1725" xr:uid="{14A926F5-AD65-4ADA-AFFA-645C56A2D8F4}"/>
    <cellStyle name="40% - Cor4 2 2 2" xfId="13342" xr:uid="{BCF65B6D-DBD3-48C5-9122-74781CF46828}"/>
    <cellStyle name="40% - Cor4 2 3" xfId="13172" xr:uid="{B4AE0A84-D667-4A16-9B19-5B65B8CAB99C}"/>
    <cellStyle name="40% - Cor5 2" xfId="783" xr:uid="{0C5E8670-0F39-4516-840E-47AD0CB44A1F}"/>
    <cellStyle name="40% - Cor5 2 2" xfId="1726" xr:uid="{24C1B599-89AE-4CF7-A773-3E9A2F2C5F95}"/>
    <cellStyle name="40% - Cor5 2 2 2" xfId="13343" xr:uid="{06EBDD37-526E-4729-8A45-A93CD7277C2A}"/>
    <cellStyle name="40% - Cor5 2 3" xfId="13173" xr:uid="{8EB8217F-89E0-490B-A54E-1DF7167E9B49}"/>
    <cellStyle name="40% - Cor6 2" xfId="784" xr:uid="{842CC3DD-720D-4E75-B528-667A59076265}"/>
    <cellStyle name="40% - Cor6 2 2" xfId="1727" xr:uid="{0A4779A3-510F-4DBE-AB66-78A5FE2AE87A}"/>
    <cellStyle name="40% - Cor6 2 2 2" xfId="13344" xr:uid="{9FCAFD37-FDAD-47AE-8DCA-FC8DE1BDECE1}"/>
    <cellStyle name="40% - Cor6 2 3" xfId="13174" xr:uid="{7CFB5375-D6CD-477C-9BDF-5BE80E5BC3A1}"/>
    <cellStyle name="40% - Ênfase1" xfId="110" builtinId="31" customBuiltin="1"/>
    <cellStyle name="40% - Ênfase1 10" xfId="498" xr:uid="{D7D269B4-B58C-4AFA-90CF-495027427757}"/>
    <cellStyle name="40% - Ênfase1 10 2" xfId="1447" xr:uid="{96424892-D50F-4E94-8E4E-22C42B8590BB}"/>
    <cellStyle name="40% - Ênfase1 10 2 2" xfId="4698" xr:uid="{F458DC5B-A94D-4ED8-ABDD-5187C4907CB8}"/>
    <cellStyle name="40% - Ênfase1 10 2 2 2" xfId="14234" xr:uid="{5F73C916-89CF-484B-A689-8E8628FCBA03}"/>
    <cellStyle name="40% - Ênfase1 10 2 3" xfId="9324" xr:uid="{C3CE6D77-23CD-43D8-98DD-56A109727D6D}"/>
    <cellStyle name="40% - Ênfase1 10 3" xfId="5950" xr:uid="{14DBA3BD-8705-4B4D-9BB2-2EAF19E09340}"/>
    <cellStyle name="40% - Ênfase1 10 3 2" xfId="10557" xr:uid="{C4EF4AC4-83AF-4F73-8036-862BC73375C3}"/>
    <cellStyle name="40% - Ênfase1 10 4" xfId="2384" xr:uid="{73183962-E0F7-4CEF-B527-05A6750C4206}"/>
    <cellStyle name="40% - Ênfase1 10 4 2" xfId="13472" xr:uid="{92613C6C-8CA4-4E66-BE66-0E0C7C6622E2}"/>
    <cellStyle name="40% - Ênfase1 10 5" xfId="7475" xr:uid="{9F55FD3C-CC0B-430F-A0A0-97F765CF4A7D}"/>
    <cellStyle name="40% - Ênfase1 100" xfId="3721" xr:uid="{7CCAF97A-E42C-4D27-931B-C9F8437B2C49}"/>
    <cellStyle name="40% - Ênfase1 100 2" xfId="8755" xr:uid="{C816D884-6B33-4B2A-84E4-3A159CB9239F}"/>
    <cellStyle name="40% - Ênfase1 101" xfId="3735" xr:uid="{AC4E8EDF-D8BA-4253-92EA-C05BD694073D}"/>
    <cellStyle name="40% - Ênfase1 101 2" xfId="8769" xr:uid="{5B820C16-23E8-4203-A08B-65A443467788}"/>
    <cellStyle name="40% - Ênfase1 102" xfId="3749" xr:uid="{B16E8818-9A01-4523-BFDB-DF80CB0477B0}"/>
    <cellStyle name="40% - Ênfase1 102 2" xfId="8783" xr:uid="{95C9F32F-97D5-4C6F-88F8-7BCC72F50545}"/>
    <cellStyle name="40% - Ênfase1 103" xfId="3763" xr:uid="{844D5535-AEDD-437A-A7BD-9E7160673C00}"/>
    <cellStyle name="40% - Ênfase1 103 2" xfId="8797" xr:uid="{BA76F70A-0F39-44CA-B843-06D7157F7561}"/>
    <cellStyle name="40% - Ênfase1 104" xfId="3777" xr:uid="{0A30D05D-E3FB-42B1-A0E9-5196626C686F}"/>
    <cellStyle name="40% - Ênfase1 104 2" xfId="8811" xr:uid="{C0DCEEBE-79A7-4802-97FD-620733DE48CF}"/>
    <cellStyle name="40% - Ênfase1 105" xfId="3791" xr:uid="{EDD7694D-34C8-4933-B2C8-5D29D0DBE7B6}"/>
    <cellStyle name="40% - Ênfase1 105 2" xfId="8825" xr:uid="{4F0791D0-BCD8-4796-8628-48C7BDACBB5B}"/>
    <cellStyle name="40% - Ênfase1 106" xfId="3805" xr:uid="{002CE5B9-C897-46EE-AE22-8E4FBAA2E79C}"/>
    <cellStyle name="40% - Ênfase1 106 2" xfId="8839" xr:uid="{1D5E1821-480E-4DBE-A55A-BF3298000771}"/>
    <cellStyle name="40% - Ênfase1 107" xfId="3819" xr:uid="{417CB4C7-A5F9-4B49-B160-968149B65C26}"/>
    <cellStyle name="40% - Ênfase1 107 2" xfId="8853" xr:uid="{19D74211-7710-4947-818C-35E83D399CCA}"/>
    <cellStyle name="40% - Ênfase1 108" xfId="3833" xr:uid="{90B3F861-EBEB-41C3-8D39-930D9FC464E9}"/>
    <cellStyle name="40% - Ênfase1 108 2" xfId="8867" xr:uid="{538B510F-2473-4D08-B3E4-C6EA60D35C0D}"/>
    <cellStyle name="40% - Ênfase1 109" xfId="3847" xr:uid="{1DEE38AF-4CD6-46F2-8200-6E120D92BF9F}"/>
    <cellStyle name="40% - Ênfase1 109 2" xfId="8881" xr:uid="{0EBF577B-086D-469F-9250-019D854810E0}"/>
    <cellStyle name="40% - Ênfase1 11" xfId="513" xr:uid="{582D163D-B0C2-4731-B926-11B10EF227D4}"/>
    <cellStyle name="40% - Ênfase1 11 2" xfId="1462" xr:uid="{0538E205-9252-4EBD-AAA2-B8D492B85D7A}"/>
    <cellStyle name="40% - Ênfase1 11 2 2" xfId="4723" xr:uid="{CFB6E794-4C24-478B-8CBB-F4E16648B37B}"/>
    <cellStyle name="40% - Ênfase1 11 2 3" xfId="13304" xr:uid="{F311180F-418F-44AA-B608-EEC1612DC5C6}"/>
    <cellStyle name="40% - Ênfase1 11 3" xfId="4336" xr:uid="{155AEFA1-5389-437D-81B1-32CD41046ABE}"/>
    <cellStyle name="40% - Ênfase1 11 4" xfId="2398" xr:uid="{5AEFA70F-3EE0-42B5-8A2C-3716989A0A4A}"/>
    <cellStyle name="40% - Ênfase1 11 4 2" xfId="13486" xr:uid="{1F5723D6-6E8D-4CA2-8368-8B0D53929D71}"/>
    <cellStyle name="40% - Ênfase1 11 5" xfId="7489" xr:uid="{411715AE-4E20-4D55-B88E-CAD944ADCDDD}"/>
    <cellStyle name="40% - Ênfase1 110" xfId="3861" xr:uid="{D9C6A57D-FDA1-45C0-9A24-D8EEF0327CB2}"/>
    <cellStyle name="40% - Ênfase1 110 2" xfId="8895" xr:uid="{039E5728-A1F7-4C4B-A205-73D0591C8955}"/>
    <cellStyle name="40% - Ênfase1 111" xfId="3875" xr:uid="{B63A9E41-36D1-41B4-8913-8ECE1FCCBE26}"/>
    <cellStyle name="40% - Ênfase1 111 2" xfId="8909" xr:uid="{95B86BC3-5235-49C9-9BFB-C47151CBD4D9}"/>
    <cellStyle name="40% - Ênfase1 112" xfId="3889" xr:uid="{B5C0D5F5-B548-4E2B-8C52-2DECFCB70396}"/>
    <cellStyle name="40% - Ênfase1 112 2" xfId="8923" xr:uid="{3E87841A-77E4-4CDF-8E17-79080F48743F}"/>
    <cellStyle name="40% - Ênfase1 113" xfId="3903" xr:uid="{4CC9186F-782B-4E8D-B4AC-66DD767DF156}"/>
    <cellStyle name="40% - Ênfase1 113 2" xfId="8937" xr:uid="{B86F83AD-CE28-4D0F-A623-B3AD0CBAD32E}"/>
    <cellStyle name="40% - Ênfase1 114" xfId="3917" xr:uid="{0197E43A-E294-405A-BDF3-5167991B1E91}"/>
    <cellStyle name="40% - Ênfase1 114 2" xfId="8951" xr:uid="{70D0B133-5330-465B-BF77-DC0E736F251A}"/>
    <cellStyle name="40% - Ênfase1 115" xfId="3931" xr:uid="{B3C6E026-EDE5-4BDF-978B-B2677EDE3D3E}"/>
    <cellStyle name="40% - Ênfase1 115 2" xfId="8965" xr:uid="{E14D0063-5321-4D0F-98CE-201107F9F0D8}"/>
    <cellStyle name="40% - Ênfase1 116" xfId="3945" xr:uid="{614CD8BF-5A50-4C2A-B118-975CAA158BA5}"/>
    <cellStyle name="40% - Ênfase1 116 2" xfId="8979" xr:uid="{77E35C8B-D9D8-43DB-9CCE-268A8A284EBB}"/>
    <cellStyle name="40% - Ênfase1 117" xfId="3959" xr:uid="{74DFE7BE-546F-4393-9127-D86AFB3B0E2B}"/>
    <cellStyle name="40% - Ênfase1 117 2" xfId="8993" xr:uid="{6E7645E7-2ED0-4622-9813-75D2122D70E4}"/>
    <cellStyle name="40% - Ênfase1 118" xfId="3973" xr:uid="{59082A82-EA56-46E9-91E5-93162C7A793C}"/>
    <cellStyle name="40% - Ênfase1 118 2" xfId="9007" xr:uid="{EDC7FAF9-3F41-4039-BC8B-DADDA029461D}"/>
    <cellStyle name="40% - Ênfase1 119" xfId="3987" xr:uid="{9C80D05B-C552-49F6-8E2A-EA8DC3CFE3A2}"/>
    <cellStyle name="40% - Ênfase1 119 2" xfId="9021" xr:uid="{99448CD1-30F7-42CD-824C-57266A7C764C}"/>
    <cellStyle name="40% - Ênfase1 12" xfId="528" xr:uid="{BFBF1EA6-6F8A-46BD-AAC0-9D0D3174C755}"/>
    <cellStyle name="40% - Ênfase1 12 2" xfId="1477" xr:uid="{06196E44-A2E8-48AE-879B-8C7940C452A4}"/>
    <cellStyle name="40% - Ênfase1 12 2 2" xfId="4724" xr:uid="{679039ED-D7CA-4C57-9A41-CB94EB7FB07C}"/>
    <cellStyle name="40% - Ênfase1 12 2 2 2" xfId="14252" xr:uid="{916F4FCF-751D-4B48-A90D-9BDE1090526B}"/>
    <cellStyle name="40% - Ênfase1 12 2 3" xfId="9343" xr:uid="{FC3AE6E2-D405-4D11-9A70-0BB49401DDF3}"/>
    <cellStyle name="40% - Ênfase1 12 3" xfId="5969" xr:uid="{AEEA3948-4F7A-44D1-9786-15E68BFE2075}"/>
    <cellStyle name="40% - Ênfase1 12 3 2" xfId="10576" xr:uid="{FD28AC8A-80C6-45DE-A061-EE8E4D4054BD}"/>
    <cellStyle name="40% - Ênfase1 12 4" xfId="2413" xr:uid="{93554CDE-DEDE-41D4-8A87-2EAD28EB2444}"/>
    <cellStyle name="40% - Ênfase1 12 4 2" xfId="13501" xr:uid="{C8694F58-651C-412B-8AEE-8B6840363472}"/>
    <cellStyle name="40% - Ênfase1 12 5" xfId="7504" xr:uid="{558FF138-8EB6-4E0B-9386-AF5F1FD32A53}"/>
    <cellStyle name="40% - Ênfase1 120" xfId="4002" xr:uid="{085D5F9E-EA3D-46FC-B887-328371AA7438}"/>
    <cellStyle name="40% - Ênfase1 120 2" xfId="9035" xr:uid="{6FFD86EF-4DFD-4558-AB65-7F9339F27B7F}"/>
    <cellStyle name="40% - Ênfase1 121" xfId="4016" xr:uid="{9429856C-6EFE-45CF-9C8F-CC199BB5EEA3}"/>
    <cellStyle name="40% - Ênfase1 121 2" xfId="9049" xr:uid="{422B2DB0-B2F1-4CB7-BD90-AA3926ED39C2}"/>
    <cellStyle name="40% - Ênfase1 122" xfId="2206" xr:uid="{4CBFB2E7-89C7-415C-AB56-88BB32528A08}"/>
    <cellStyle name="40% - Ênfase1 123" xfId="2175" xr:uid="{024E13CD-4FFB-4644-9C66-0AEEB21EF499}"/>
    <cellStyle name="40% - Ênfase1 123 2" xfId="13429" xr:uid="{D02DF631-820A-4E57-9112-1E31777449F0}"/>
    <cellStyle name="40% - Ênfase1 124" xfId="311" xr:uid="{8D8E2CE1-80A3-4FF6-8700-58663AA98C87}"/>
    <cellStyle name="40% - Ênfase1 125" xfId="7436" xr:uid="{69F0DED9-E499-4FC1-A69A-8D63F408FF90}"/>
    <cellStyle name="40% - Ênfase1 13" xfId="543" xr:uid="{99921CB4-D27C-4C63-90D8-2A1E82D0F4C4}"/>
    <cellStyle name="40% - Ênfase1 13 2" xfId="1492" xr:uid="{8EAA9757-DB45-4844-A21E-36E9AA73E522}"/>
    <cellStyle name="40% - Ênfase1 13 2 2" xfId="4770" xr:uid="{4BC2DE1E-C785-4AB3-A79E-CF984DBE61AE}"/>
    <cellStyle name="40% - Ênfase1 13 2 2 2" xfId="14278" xr:uid="{7FA17B80-DBD3-4DD5-9EE1-1B92E57E5477}"/>
    <cellStyle name="40% - Ênfase1 13 2 3" xfId="9377" xr:uid="{4F295FDA-A192-4D39-87D4-1A82AFE14A08}"/>
    <cellStyle name="40% - Ênfase1 13 3" xfId="6007" xr:uid="{012B032C-8D65-401A-B640-BCABE11DFDF4}"/>
    <cellStyle name="40% - Ênfase1 13 3 2" xfId="10614" xr:uid="{FE25DBDB-C79A-4101-BDEE-1A2D5297FA20}"/>
    <cellStyle name="40% - Ênfase1 13 4" xfId="2428" xr:uid="{212F08C3-A39A-4E5F-8775-8A5E38712670}"/>
    <cellStyle name="40% - Ênfase1 13 4 2" xfId="13516" xr:uid="{A6A74A59-4A90-43C0-9594-431119AC625B}"/>
    <cellStyle name="40% - Ênfase1 13 5" xfId="7519" xr:uid="{10928575-E0D2-4828-9986-ED19FF8408D0}"/>
    <cellStyle name="40% - Ênfase1 14" xfId="558" xr:uid="{91B42578-02CE-4D53-8393-1BF8A44A106E}"/>
    <cellStyle name="40% - Ênfase1 14 2" xfId="1507" xr:uid="{7E0AE3E9-22D8-4D8F-AE29-2F89A6F0AD93}"/>
    <cellStyle name="40% - Ênfase1 14 2 2" xfId="4796" xr:uid="{9187B428-D86B-47A2-B154-C5ADAF06384A}"/>
    <cellStyle name="40% - Ênfase1 14 2 2 2" xfId="14304" xr:uid="{8739A39E-F082-4F2C-B75A-8EEE1782832A}"/>
    <cellStyle name="40% - Ênfase1 14 2 3" xfId="9403" xr:uid="{E87DF4CC-CD2E-4183-8334-BF7B382F2D8F}"/>
    <cellStyle name="40% - Ênfase1 14 3" xfId="6033" xr:uid="{C23389BE-49FB-4B35-B36A-D428C8A60D2C}"/>
    <cellStyle name="40% - Ênfase1 14 3 2" xfId="10640" xr:uid="{B1E9EEED-0898-4011-A56C-42E29736BFBD}"/>
    <cellStyle name="40% - Ênfase1 14 4" xfId="2443" xr:uid="{06FDAAF6-58E6-44BD-8910-45CAA64272F5}"/>
    <cellStyle name="40% - Ênfase1 14 4 2" xfId="13531" xr:uid="{7BE2D309-D1BA-49AB-9B15-CB93F3271131}"/>
    <cellStyle name="40% - Ênfase1 14 5" xfId="7534" xr:uid="{216A6639-8663-4D63-A4B7-1033DBB922FE}"/>
    <cellStyle name="40% - Ênfase1 15" xfId="573" xr:uid="{FF68B956-16B7-42CD-B751-7F1D63FF71F1}"/>
    <cellStyle name="40% - Ênfase1 15 2" xfId="1522" xr:uid="{0E4DDAF1-C83A-4F07-AF09-804EEB2ABCB4}"/>
    <cellStyle name="40% - Ênfase1 15 2 2" xfId="4811" xr:uid="{1A55EEE7-2C3A-4473-B768-8459A30CAD13}"/>
    <cellStyle name="40% - Ênfase1 15 2 2 2" xfId="14319" xr:uid="{BE7059E8-FBFB-46E1-99BE-F6B54C36A699}"/>
    <cellStyle name="40% - Ênfase1 15 2 3" xfId="9418" xr:uid="{4F78E048-8A24-42E8-974E-B3B893A9D8A7}"/>
    <cellStyle name="40% - Ênfase1 15 3" xfId="6048" xr:uid="{8FA1FF81-60DA-4494-80EB-122DED34F483}"/>
    <cellStyle name="40% - Ênfase1 15 3 2" xfId="10655" xr:uid="{1868F18D-6FAD-4D2F-A932-0EA2BD2FC2CF}"/>
    <cellStyle name="40% - Ênfase1 15 4" xfId="2459" xr:uid="{96A38BBD-3BA6-48BE-A36F-62CAE73AFBCA}"/>
    <cellStyle name="40% - Ênfase1 15 4 2" xfId="13547" xr:uid="{84DE89A7-C185-4ADB-B83F-7B43DA70B77D}"/>
    <cellStyle name="40% - Ênfase1 15 5" xfId="7550" xr:uid="{42101466-E0FA-4B68-A8CF-3D934FE54A4E}"/>
    <cellStyle name="40% - Ênfase1 16" xfId="588" xr:uid="{AB640154-C7A7-4D6C-8CC3-2375A38BB89F}"/>
    <cellStyle name="40% - Ênfase1 16 2" xfId="1537" xr:uid="{12B1910E-4FFE-44AA-B1AB-823F13422F98}"/>
    <cellStyle name="40% - Ênfase1 16 2 2" xfId="4826" xr:uid="{0963E15F-0CE5-4F01-85A2-2D7308051799}"/>
    <cellStyle name="40% - Ênfase1 16 2 2 2" xfId="14334" xr:uid="{9E7A0BE6-8F7B-45E2-869F-C1470CE7BAC9}"/>
    <cellStyle name="40% - Ênfase1 16 2 3" xfId="9433" xr:uid="{246704B0-333B-4DC0-8D7F-D1E54CB6F064}"/>
    <cellStyle name="40% - Ênfase1 16 3" xfId="6063" xr:uid="{C796B633-8909-47AB-B2E0-11D7BABB81A6}"/>
    <cellStyle name="40% - Ênfase1 16 3 2" xfId="10670" xr:uid="{CF717261-FC04-4636-95A4-549BFD25508A}"/>
    <cellStyle name="40% - Ênfase1 16 4" xfId="2477" xr:uid="{59839C15-0B26-4A91-BC76-A498CAD38178}"/>
    <cellStyle name="40% - Ênfase1 16 4 2" xfId="13565" xr:uid="{A234088D-5DE1-4BFC-9B7D-3D4B91DDB1D1}"/>
    <cellStyle name="40% - Ênfase1 16 5" xfId="7568" xr:uid="{EA489323-4BAB-4AB1-AD72-F02AE66C7A7A}"/>
    <cellStyle name="40% - Ênfase1 17" xfId="603" xr:uid="{A1CA42D0-523E-4FCC-BAFA-6EED0349A1BE}"/>
    <cellStyle name="40% - Ênfase1 17 2" xfId="1552" xr:uid="{2F38B82D-950C-477D-8295-752ED3AAA8C5}"/>
    <cellStyle name="40% - Ênfase1 17 2 2" xfId="4841" xr:uid="{CF6B7735-8BE3-4110-BC59-1F70AE24B1EF}"/>
    <cellStyle name="40% - Ênfase1 17 2 2 2" xfId="14349" xr:uid="{EBE302B1-A109-4498-824F-B5A560EC6938}"/>
    <cellStyle name="40% - Ênfase1 17 2 3" xfId="9448" xr:uid="{C3E747BF-96E2-48D0-9204-0B74F9D608BA}"/>
    <cellStyle name="40% - Ênfase1 17 3" xfId="6078" xr:uid="{E0D8AE0F-539F-4B36-BC42-2A5488B6C237}"/>
    <cellStyle name="40% - Ênfase1 17 3 2" xfId="10685" xr:uid="{76A1515C-8D1F-4C1A-9354-F198CC7F4B39}"/>
    <cellStyle name="40% - Ênfase1 17 4" xfId="2496" xr:uid="{E8E08527-6B0A-4EF2-BE34-8F21173EA0CA}"/>
    <cellStyle name="40% - Ênfase1 17 4 2" xfId="13583" xr:uid="{B6A6BD1F-F112-4630-A260-9B56C4B7C709}"/>
    <cellStyle name="40% - Ênfase1 17 5" xfId="7587" xr:uid="{18685240-6309-409C-B021-9A968D01CC3C}"/>
    <cellStyle name="40% - Ênfase1 18" xfId="618" xr:uid="{664C49B4-778C-4B3E-9274-7E73D66379EA}"/>
    <cellStyle name="40% - Ênfase1 18 2" xfId="1567" xr:uid="{A61971EC-B8A9-4640-920A-25C22484F01B}"/>
    <cellStyle name="40% - Ênfase1 18 2 2" xfId="4856" xr:uid="{659D26E4-63A4-4C11-A1B0-6F759C3B7833}"/>
    <cellStyle name="40% - Ênfase1 18 2 2 2" xfId="14364" xr:uid="{6D7A8C9A-868C-4C60-BE24-E42D4A86764B}"/>
    <cellStyle name="40% - Ênfase1 18 2 3" xfId="9463" xr:uid="{38BC678B-5AE3-41B1-B4C0-7C423C138FE7}"/>
    <cellStyle name="40% - Ênfase1 18 3" xfId="6093" xr:uid="{0CA4F326-1F3A-4923-8742-95B77CE7EDE9}"/>
    <cellStyle name="40% - Ênfase1 18 3 2" xfId="10700" xr:uid="{630E9FAB-4583-44DE-B527-68E61D18ABD2}"/>
    <cellStyle name="40% - Ênfase1 18 4" xfId="2511" xr:uid="{E88A4CCA-A484-4FB7-84DD-577D45ADD270}"/>
    <cellStyle name="40% - Ênfase1 18 4 2" xfId="13598" xr:uid="{05109A1E-83C5-4877-B7D6-CE5BE96451BB}"/>
    <cellStyle name="40% - Ênfase1 18 5" xfId="7602" xr:uid="{1271FD01-E0F7-4685-9148-C7EFC127C297}"/>
    <cellStyle name="40% - Ênfase1 19" xfId="633" xr:uid="{9739A534-EE20-4CA7-B9FE-51BF6B09DD05}"/>
    <cellStyle name="40% - Ênfase1 19 2" xfId="1582" xr:uid="{79BBFCD6-5F0C-4562-AD1E-19FA8C35DD51}"/>
    <cellStyle name="40% - Ênfase1 19 2 2" xfId="4870" xr:uid="{E2B2F909-DB48-4C7A-BA91-F6024820CCEF}"/>
    <cellStyle name="40% - Ênfase1 19 2 2 2" xfId="14378" xr:uid="{FABE3AF8-CB7F-4305-9D69-5B5952633B69}"/>
    <cellStyle name="40% - Ênfase1 19 2 3" xfId="9477" xr:uid="{2770B558-4413-491D-B6D6-B19CFA6B38BB}"/>
    <cellStyle name="40% - Ênfase1 19 3" xfId="6107" xr:uid="{4EEAB633-3562-4A82-81B0-468165F34D6D}"/>
    <cellStyle name="40% - Ênfase1 19 3 2" xfId="10714" xr:uid="{B17A96CF-F67D-4264-A35C-623318A8446C}"/>
    <cellStyle name="40% - Ênfase1 19 4" xfId="2526" xr:uid="{2AAB0119-8D11-492B-AA01-1826009BD7E7}"/>
    <cellStyle name="40% - Ênfase1 19 4 2" xfId="13613" xr:uid="{7795B2CB-7401-476D-86B5-8754E3AF6275}"/>
    <cellStyle name="40% - Ênfase1 19 5" xfId="7617" xr:uid="{661E140C-A506-460B-BFF5-0C3619D79597}"/>
    <cellStyle name="40% - Ênfase1 2" xfId="7" xr:uid="{00000000-0005-0000-0000-000006000000}"/>
    <cellStyle name="40% - Ênfase1 2 2" xfId="1343" xr:uid="{C45F25E9-29BA-4BA4-9822-9F99F28D4F01}"/>
    <cellStyle name="40% - Ênfase1 2 2 2" xfId="4566" xr:uid="{FE3E29EC-8504-40DD-92D1-2559FF9874EE}"/>
    <cellStyle name="40% - Ênfase1 2 2 2 2" xfId="14190" xr:uid="{C4269FD1-6F0F-4004-9C9F-3CD05BB7F944}"/>
    <cellStyle name="40% - Ênfase1 2 2 3" xfId="9276" xr:uid="{44EE2BFC-2940-402E-B6F0-E2842BA0426A}"/>
    <cellStyle name="40% - Ênfase1 2 3" xfId="5898" xr:uid="{A98EDAD1-0F4E-4384-B8BE-F405D59A7A0F}"/>
    <cellStyle name="40% - Ênfase1 2 3 2" xfId="10505" xr:uid="{2622B74C-370C-4629-AB6C-5B40347B09E0}"/>
    <cellStyle name="40% - Ênfase1 2 4" xfId="4147" xr:uid="{CD1B4690-7169-4351-8AFE-753559C4D540}"/>
    <cellStyle name="40% - Ênfase1 2 5" xfId="2207" xr:uid="{71F27FE4-1026-4C11-9B6A-0E5A2957FA8E}"/>
    <cellStyle name="40% - Ênfase1 2 5 2" xfId="13452" xr:uid="{091E2003-F8F6-4330-AC2D-700F04E022B3}"/>
    <cellStyle name="40% - Ênfase1 2 6" xfId="394" xr:uid="{EAE3558E-C251-41C1-9991-17F74EDF7D8E}"/>
    <cellStyle name="40% - Ênfase1 2 7" xfId="7460" xr:uid="{2BBD1FEA-2E67-43F1-94F6-F541190E4008}"/>
    <cellStyle name="40% - Ênfase1 20" xfId="648" xr:uid="{B04F6B12-E845-40F8-8E07-D7B55D2799AA}"/>
    <cellStyle name="40% - Ênfase1 20 2" xfId="1597" xr:uid="{9EF8911C-E06C-4CE5-8E4C-20FC62073C09}"/>
    <cellStyle name="40% - Ênfase1 20 2 2" xfId="4885" xr:uid="{CB58A2F3-EC95-434B-8621-D5C7ACB36177}"/>
    <cellStyle name="40% - Ênfase1 20 2 2 2" xfId="14393" xr:uid="{9C9DBAA4-FE60-4812-98C4-DFEBDA58812E}"/>
    <cellStyle name="40% - Ênfase1 20 2 3" xfId="9492" xr:uid="{892F1DEE-9C2E-454F-B931-0B04DDACF88A}"/>
    <cellStyle name="40% - Ênfase1 20 3" xfId="6122" xr:uid="{AD3F4959-7B5A-42CA-A91F-8FE74B9CE293}"/>
    <cellStyle name="40% - Ênfase1 20 3 2" xfId="10729" xr:uid="{E60D7DFD-A328-41F3-9B79-531182A44DE5}"/>
    <cellStyle name="40% - Ênfase1 20 4" xfId="2541" xr:uid="{F121CD1E-C0B8-43BE-84CC-049DE72FC840}"/>
    <cellStyle name="40% - Ênfase1 20 4 2" xfId="13628" xr:uid="{96A3FBD9-17B4-42C9-9459-0E0E5A058D1D}"/>
    <cellStyle name="40% - Ênfase1 20 5" xfId="7632" xr:uid="{CA202711-B0E2-431D-A102-10CCE38C4EA8}"/>
    <cellStyle name="40% - Ênfase1 21" xfId="663" xr:uid="{064B9772-74A4-4BE0-B2A5-CB57A9D8E1F3}"/>
    <cellStyle name="40% - Ênfase1 21 2" xfId="1612" xr:uid="{68F6064B-2358-4296-90FB-5DFA431F2C06}"/>
    <cellStyle name="40% - Ênfase1 21 2 2" xfId="4899" xr:uid="{78FD1EEA-EE99-4EAB-AF9F-881DCE5DA6A7}"/>
    <cellStyle name="40% - Ênfase1 21 2 2 2" xfId="14407" xr:uid="{7D844196-89FC-4074-8DDA-389398327C42}"/>
    <cellStyle name="40% - Ênfase1 21 2 3" xfId="9506" xr:uid="{9AB94D13-3B6E-4199-A68A-361E0B662B72}"/>
    <cellStyle name="40% - Ênfase1 21 3" xfId="6136" xr:uid="{B7CE96C8-CADC-4FEE-B859-9F0665FA5776}"/>
    <cellStyle name="40% - Ênfase1 21 3 2" xfId="10743" xr:uid="{DF3D95F3-5276-4AF7-BCB4-50EE9284E9EE}"/>
    <cellStyle name="40% - Ênfase1 21 4" xfId="2556" xr:uid="{474B0B15-CBFD-4D29-BE64-E289A564B98E}"/>
    <cellStyle name="40% - Ênfase1 21 4 2" xfId="13643" xr:uid="{C94E7F48-B93A-44E0-B9B3-C4EB8CB89292}"/>
    <cellStyle name="40% - Ênfase1 21 5" xfId="7647" xr:uid="{234DC9A9-802F-4FF3-A570-0C0C045A87DE}"/>
    <cellStyle name="40% - Ênfase1 22" xfId="677" xr:uid="{1C7D6F9A-63F4-4E86-AFD8-807EBF73DC4E}"/>
    <cellStyle name="40% - Ênfase1 22 2" xfId="1626" xr:uid="{E730EB22-6E0D-48F3-833C-2B5788C0E993}"/>
    <cellStyle name="40% - Ênfase1 22 2 2" xfId="4913" xr:uid="{A2F0DCCD-5527-4892-A3B4-45CEFFADB64F}"/>
    <cellStyle name="40% - Ênfase1 22 2 2 2" xfId="14421" xr:uid="{06171230-A0A4-44A6-8CF1-8151666B4F15}"/>
    <cellStyle name="40% - Ênfase1 22 2 3" xfId="9520" xr:uid="{301E1AE0-4207-440E-9FFD-5350DE3607C5}"/>
    <cellStyle name="40% - Ênfase1 22 3" xfId="6150" xr:uid="{0896C6FD-0E08-4D8F-A8A1-75D0B7A72609}"/>
    <cellStyle name="40% - Ênfase1 22 3 2" xfId="10757" xr:uid="{E1FBDF41-9ED6-4679-A8F0-A5F23337B384}"/>
    <cellStyle name="40% - Ênfase1 22 4" xfId="2571" xr:uid="{5EEF2FCA-8EC9-49B4-A124-FC49E1C6A4D4}"/>
    <cellStyle name="40% - Ênfase1 22 4 2" xfId="13658" xr:uid="{CAB8D0B4-FA3A-40A2-8586-F58F3BA4FB0E}"/>
    <cellStyle name="40% - Ênfase1 22 5" xfId="7662" xr:uid="{DED679EB-BFCF-4A44-A9CC-D8D03EA169D8}"/>
    <cellStyle name="40% - Ênfase1 23" xfId="691" xr:uid="{2B00F506-330F-4CB8-A26E-BC1387337DEB}"/>
    <cellStyle name="40% - Ênfase1 23 2" xfId="1640" xr:uid="{844ED0C3-1585-4AC3-9B6C-59C7B6FDDB1A}"/>
    <cellStyle name="40% - Ênfase1 23 2 2" xfId="4927" xr:uid="{A0F9C289-372F-4152-9111-7885CFB82EF4}"/>
    <cellStyle name="40% - Ênfase1 23 2 2 2" xfId="14435" xr:uid="{F8DD0393-EA0F-4ABB-9B28-4943F5B91228}"/>
    <cellStyle name="40% - Ênfase1 23 2 3" xfId="9534" xr:uid="{48F5D26D-4EAA-4CDD-8ECA-10B4707B5723}"/>
    <cellStyle name="40% - Ênfase1 23 3" xfId="6164" xr:uid="{0B5338B0-12E1-4CCF-8605-8F6FC30060EF}"/>
    <cellStyle name="40% - Ênfase1 23 3 2" xfId="10771" xr:uid="{43ED6314-5D78-4C9F-8CA7-57456EBA0ABB}"/>
    <cellStyle name="40% - Ênfase1 23 4" xfId="2585" xr:uid="{7D5BDEE9-8D22-4679-8F0D-6DD92CEEC6E9}"/>
    <cellStyle name="40% - Ênfase1 23 4 2" xfId="13672" xr:uid="{E13759C9-294B-400A-8661-CB17EEC6E2AB}"/>
    <cellStyle name="40% - Ênfase1 23 5" xfId="7676" xr:uid="{28EA59E2-862F-48DC-BC63-B37139D930A5}"/>
    <cellStyle name="40% - Ênfase1 24" xfId="705" xr:uid="{CE01D445-ED15-4EF0-AC03-ABD7C86E22E8}"/>
    <cellStyle name="40% - Ênfase1 24 2" xfId="1654" xr:uid="{96DDEDE7-B9CA-4DC2-8A33-50E43A56B0C8}"/>
    <cellStyle name="40% - Ênfase1 24 2 2" xfId="4941" xr:uid="{65F03E0E-1E13-4475-8FF3-A8F2398EFE9A}"/>
    <cellStyle name="40% - Ênfase1 24 2 2 2" xfId="14449" xr:uid="{48E9D26D-52AC-4011-891B-579EE5E1E717}"/>
    <cellStyle name="40% - Ênfase1 24 2 3" xfId="9548" xr:uid="{6E2933AA-C302-4679-B31A-DE870B87AF9A}"/>
    <cellStyle name="40% - Ênfase1 24 3" xfId="6178" xr:uid="{3B5A8442-D33B-4F47-94CB-6935A271FEE0}"/>
    <cellStyle name="40% - Ênfase1 24 3 2" xfId="10785" xr:uid="{77E40516-966B-4B3F-9959-744A311C9137}"/>
    <cellStyle name="40% - Ênfase1 24 4" xfId="2599" xr:uid="{7B4B2D12-7E58-48EC-91CB-CC3BDF82BEF1}"/>
    <cellStyle name="40% - Ênfase1 24 4 2" xfId="13686" xr:uid="{A964815B-ECDD-475A-83F4-78902DCD0D27}"/>
    <cellStyle name="40% - Ênfase1 24 5" xfId="7690" xr:uid="{BB109070-29BD-4FD9-A9B8-4D4F166FD2B5}"/>
    <cellStyle name="40% - Ênfase1 25" xfId="720" xr:uid="{B1B7170F-9030-4FE6-B99D-1A61572585A6}"/>
    <cellStyle name="40% - Ênfase1 25 2" xfId="1669" xr:uid="{B655FBD5-4CCA-4825-BD6E-596A3E4A7489}"/>
    <cellStyle name="40% - Ênfase1 25 2 2" xfId="4955" xr:uid="{3903A859-FEB7-434F-8AD8-0DA717653356}"/>
    <cellStyle name="40% - Ênfase1 25 2 2 2" xfId="14463" xr:uid="{ACACF294-7021-46C1-9AF9-217835E02484}"/>
    <cellStyle name="40% - Ênfase1 25 2 3" xfId="9562" xr:uid="{B4D12540-BF73-407B-B6FE-1C4927D08D96}"/>
    <cellStyle name="40% - Ênfase1 25 3" xfId="6192" xr:uid="{107836E0-498F-49E9-B46E-9F1E250AC8ED}"/>
    <cellStyle name="40% - Ênfase1 25 3 2" xfId="10799" xr:uid="{093B4663-E7EF-4260-8B0B-1056C8177F23}"/>
    <cellStyle name="40% - Ênfase1 25 4" xfId="2613" xr:uid="{87866B3C-85BD-408B-8279-0F13271D260E}"/>
    <cellStyle name="40% - Ênfase1 25 4 2" xfId="13700" xr:uid="{67D41C8A-CE33-4FEF-A5BA-B73A6F2B42FA}"/>
    <cellStyle name="40% - Ênfase1 25 5" xfId="7704" xr:uid="{BE4F01C6-0817-4936-9EBC-BB97C879B1FA}"/>
    <cellStyle name="40% - Ênfase1 26" xfId="785" xr:uid="{39383931-2282-4A10-8E79-5FB5242CE813}"/>
    <cellStyle name="40% - Ênfase1 26 2" xfId="1728" xr:uid="{C65A5CD1-6291-45BF-B563-BE2DB17AD547}"/>
    <cellStyle name="40% - Ênfase1 26 2 2" xfId="4969" xr:uid="{F2EED693-0B51-4CD4-A998-6F2F9F167135}"/>
    <cellStyle name="40% - Ênfase1 26 2 2 2" xfId="14477" xr:uid="{1A8D95B1-72A5-419B-9566-D75ADA37260B}"/>
    <cellStyle name="40% - Ênfase1 26 2 3" xfId="9576" xr:uid="{7002B8DC-C593-44F4-9112-BAA8D3142468}"/>
    <cellStyle name="40% - Ênfase1 26 3" xfId="6206" xr:uid="{527B4821-6241-4554-A317-44FC4491DDD8}"/>
    <cellStyle name="40% - Ênfase1 26 3 2" xfId="10813" xr:uid="{1457D847-CCB2-4B66-ACF7-88440097B1B2}"/>
    <cellStyle name="40% - Ênfase1 26 4" xfId="2627" xr:uid="{15943849-C6AA-4498-8CA5-2989FC9BA5FA}"/>
    <cellStyle name="40% - Ênfase1 26 4 2" xfId="13714" xr:uid="{D413C2BC-37E8-4865-9B94-37C6C6AFC850}"/>
    <cellStyle name="40% - Ênfase1 26 5" xfId="7718" xr:uid="{C8A22F84-EC23-4910-8406-127EBFA3E9C8}"/>
    <cellStyle name="40% - Ênfase1 27" xfId="786" xr:uid="{DB513CFD-C271-489D-A27F-4501FB54E6C0}"/>
    <cellStyle name="40% - Ênfase1 27 2" xfId="1729" xr:uid="{9BEC36F0-171C-4A0C-8007-E5048018FB0A}"/>
    <cellStyle name="40% - Ênfase1 27 2 2" xfId="4983" xr:uid="{20DE53EA-2E78-4E5F-AE2E-A2DE6CBBF735}"/>
    <cellStyle name="40% - Ênfase1 27 2 2 2" xfId="14491" xr:uid="{C4F60165-BEAF-4135-9118-5FA038FB76C4}"/>
    <cellStyle name="40% - Ênfase1 27 2 3" xfId="9590" xr:uid="{5C007626-9FCD-4E76-A2BE-D82D38B09591}"/>
    <cellStyle name="40% - Ênfase1 27 3" xfId="6220" xr:uid="{8D923991-BDE6-429D-8512-FB49B774E547}"/>
    <cellStyle name="40% - Ênfase1 27 3 2" xfId="10827" xr:uid="{2ADF6A86-0531-47B7-BAD6-8C8BECD60812}"/>
    <cellStyle name="40% - Ênfase1 27 4" xfId="2641" xr:uid="{2298E64C-2A2C-4D2A-BB66-A4021E92630B}"/>
    <cellStyle name="40% - Ênfase1 27 4 2" xfId="13728" xr:uid="{EF9F838E-7227-46A6-838D-FFAE15624CDC}"/>
    <cellStyle name="40% - Ênfase1 27 5" xfId="7732" xr:uid="{74D64072-A513-45DB-929C-A7908D6657B4}"/>
    <cellStyle name="40% - Ênfase1 28" xfId="787" xr:uid="{541494AA-4F6B-41CC-9CE1-BE7AA90F3222}"/>
    <cellStyle name="40% - Ênfase1 28 2" xfId="1730" xr:uid="{C17AFA11-A71F-4325-9AED-E0A64D8576CE}"/>
    <cellStyle name="40% - Ênfase1 28 2 2" xfId="4997" xr:uid="{DDCB1A83-842F-4C19-8F1B-66D9042E0B82}"/>
    <cellStyle name="40% - Ênfase1 28 2 2 2" xfId="14505" xr:uid="{3DE212B4-3FB5-453B-B3A5-73388024E25E}"/>
    <cellStyle name="40% - Ênfase1 28 2 3" xfId="9604" xr:uid="{7B00162C-7495-4F86-AD24-B846B736632E}"/>
    <cellStyle name="40% - Ênfase1 28 3" xfId="6234" xr:uid="{B52138E1-F8F9-4F86-8C95-8E0025235528}"/>
    <cellStyle name="40% - Ênfase1 28 3 2" xfId="10841" xr:uid="{B54D90CC-56C0-48C8-9B37-BBE005BA3798}"/>
    <cellStyle name="40% - Ênfase1 28 4" xfId="2655" xr:uid="{D65EF4F2-DDF1-4575-8571-BFDBCB14D31C}"/>
    <cellStyle name="40% - Ênfase1 28 4 2" xfId="13742" xr:uid="{10FD1B26-911C-4BB7-BEDA-B82293ED6BC9}"/>
    <cellStyle name="40% - Ênfase1 28 5" xfId="7746" xr:uid="{846B2D78-97B7-44A3-9870-796DB42177C9}"/>
    <cellStyle name="40% - Ênfase1 29" xfId="788" xr:uid="{8A915EA7-4727-4D20-8BC2-FF57FF3F6B5B}"/>
    <cellStyle name="40% - Ênfase1 29 2" xfId="1731" xr:uid="{B0AE1139-CC18-4086-B0BB-0764A1A9454B}"/>
    <cellStyle name="40% - Ênfase1 29 2 2" xfId="5011" xr:uid="{102CCF5F-1009-4FBB-9206-AF64353FB0D6}"/>
    <cellStyle name="40% - Ênfase1 29 2 2 2" xfId="14519" xr:uid="{22479357-4D54-44A0-8701-A5A2735536A2}"/>
    <cellStyle name="40% - Ênfase1 29 2 3" xfId="9618" xr:uid="{269D503B-FE7D-42F1-811B-2A036DFCAC0C}"/>
    <cellStyle name="40% - Ênfase1 29 3" xfId="6248" xr:uid="{8B02FB87-0100-4147-977D-2D46F1814C03}"/>
    <cellStyle name="40% - Ênfase1 29 3 2" xfId="10855" xr:uid="{2EFC5B9A-B142-4D04-9C8A-68A41E5D648F}"/>
    <cellStyle name="40% - Ênfase1 29 4" xfId="2669" xr:uid="{B47846F6-64B6-4978-9A0D-9E8EC10860A4}"/>
    <cellStyle name="40% - Ênfase1 29 4 2" xfId="13756" xr:uid="{2B7E281C-AF0D-47CE-8CC7-9FA8E32D9A32}"/>
    <cellStyle name="40% - Ênfase1 29 5" xfId="7760" xr:uid="{75483685-B09F-416A-BB12-AACC0EFB09A9}"/>
    <cellStyle name="40% - Ênfase1 3" xfId="218" xr:uid="{6ACA2A09-E461-4844-ACA1-D42AF7CD04DF}"/>
    <cellStyle name="40% - Ênfase1 3 2" xfId="1358" xr:uid="{45D1118C-A83A-41F9-96A9-A5051D32FC2D}"/>
    <cellStyle name="40% - Ênfase1 3 2 2" xfId="4624" xr:uid="{ADFC7CC0-1862-4D01-81EA-5E26E205477F}"/>
    <cellStyle name="40% - Ênfase1 3 2 3" xfId="4271" xr:uid="{7A9BCCC6-78DD-4D06-9D85-3FC382EB5FAA}"/>
    <cellStyle name="40% - Ênfase1 3 2 4" xfId="13249" xr:uid="{D3719A45-28E8-440C-80E1-FE6BEDD6C9A0}"/>
    <cellStyle name="40% - Ênfase1 3 3" xfId="4579" xr:uid="{F0DCAAF1-BB52-4868-B5D5-7389F4E8C2F4}"/>
    <cellStyle name="40% - Ênfase1 3 4" xfId="7182" xr:uid="{CDFDC764-6D16-42E9-B1E4-4BEA130B4F97}"/>
    <cellStyle name="40% - Ênfase1 3 4 2" xfId="11761" xr:uid="{BD303CD4-7857-4624-B4BC-69427B1C75B1}"/>
    <cellStyle name="40% - Ênfase1 3 5" xfId="2285" xr:uid="{EE8434AA-2C75-4FA6-89ED-135579832DB2}"/>
    <cellStyle name="40% - Ênfase1 3 6" xfId="409" xr:uid="{F6EA8712-A584-4C91-8C65-FEFC0F372819}"/>
    <cellStyle name="40% - Ênfase1 30" xfId="789" xr:uid="{C59C4085-C45A-4BF5-ACDC-F3E44E64DA1F}"/>
    <cellStyle name="40% - Ênfase1 30 2" xfId="1732" xr:uid="{4659F591-6863-4217-B9CB-0D93577AADA1}"/>
    <cellStyle name="40% - Ênfase1 30 2 2" xfId="5025" xr:uid="{E8F946F1-CE22-42C8-9C7A-526ACDF493EF}"/>
    <cellStyle name="40% - Ênfase1 30 2 2 2" xfId="14533" xr:uid="{9DBFA992-507C-4FBC-A3BD-DCD22B231E3E}"/>
    <cellStyle name="40% - Ênfase1 30 2 3" xfId="9632" xr:uid="{0D209822-8E06-49E8-B651-A8E832BADC88}"/>
    <cellStyle name="40% - Ênfase1 30 3" xfId="6262" xr:uid="{0A87F743-5062-40BF-9ECB-0B323DAFBF22}"/>
    <cellStyle name="40% - Ênfase1 30 3 2" xfId="10869" xr:uid="{76DA17B3-F166-457A-91CC-CABDF4898C18}"/>
    <cellStyle name="40% - Ênfase1 30 4" xfId="2683" xr:uid="{B1D084E1-C210-403E-A59A-F8BB2F5D667B}"/>
    <cellStyle name="40% - Ênfase1 30 4 2" xfId="13770" xr:uid="{4E6EEDA3-598C-4728-B0F7-CB8B3D7281BC}"/>
    <cellStyle name="40% - Ênfase1 30 5" xfId="7774" xr:uid="{D2E20D22-78EE-460F-864C-AFCB99FCF8AD}"/>
    <cellStyle name="40% - Ênfase1 31" xfId="1042" xr:uid="{66223A1E-EF9E-4956-BB00-79BCB7960C70}"/>
    <cellStyle name="40% - Ênfase1 31 2" xfId="1823" xr:uid="{01FB5B9D-C30F-461B-86B0-8626618C15F6}"/>
    <cellStyle name="40% - Ênfase1 31 2 2" xfId="5039" xr:uid="{9B96B276-FC92-41CB-9EFB-D7EA69C9A17D}"/>
    <cellStyle name="40% - Ênfase1 31 2 2 2" xfId="14547" xr:uid="{B19E1B07-6364-478D-B940-4F8266774DFD}"/>
    <cellStyle name="40% - Ênfase1 31 2 3" xfId="9646" xr:uid="{332F6885-B574-4771-B3AD-5D3A38685BFB}"/>
    <cellStyle name="40% - Ênfase1 31 3" xfId="6276" xr:uid="{D3FD9F44-84A1-423A-AEC5-70749080D08E}"/>
    <cellStyle name="40% - Ênfase1 31 3 2" xfId="10883" xr:uid="{21B3F266-9D17-4ED9-B490-F8C4B520CE6B}"/>
    <cellStyle name="40% - Ênfase1 31 4" xfId="2697" xr:uid="{C1CE7764-AEE7-41F7-B10F-0D107D48094D}"/>
    <cellStyle name="40% - Ênfase1 31 4 2" xfId="13784" xr:uid="{B847813C-E466-4B39-898A-09948B7D8B26}"/>
    <cellStyle name="40% - Ênfase1 31 5" xfId="7788" xr:uid="{7AEE2473-1193-4BE7-B607-243A297EAF53}"/>
    <cellStyle name="40% - Ênfase1 32" xfId="1056" xr:uid="{7CC94643-E54D-4F80-82AE-927985F419E6}"/>
    <cellStyle name="40% - Ênfase1 32 2" xfId="1837" xr:uid="{890894C0-2B5B-438E-AF7E-00ECC696A126}"/>
    <cellStyle name="40% - Ênfase1 32 2 2" xfId="5053" xr:uid="{7B4D9B61-0DB8-4DBC-86BF-5D10B58FB43E}"/>
    <cellStyle name="40% - Ênfase1 32 2 2 2" xfId="14561" xr:uid="{BFAFAF81-9390-4459-B014-176A66F7312E}"/>
    <cellStyle name="40% - Ênfase1 32 2 3" xfId="9660" xr:uid="{5BBF7D7F-C826-4B06-B25E-82A747A32FCF}"/>
    <cellStyle name="40% - Ênfase1 32 3" xfId="6290" xr:uid="{A7604B81-4DE0-418B-8449-DEEF1915A6C9}"/>
    <cellStyle name="40% - Ênfase1 32 3 2" xfId="10897" xr:uid="{7696225F-A8BF-4EBF-B7B9-D7FBFCFFC3B1}"/>
    <cellStyle name="40% - Ênfase1 32 4" xfId="2711" xr:uid="{C49A89DC-2E1C-4067-A701-4B8A43288BEB}"/>
    <cellStyle name="40% - Ênfase1 32 4 2" xfId="13798" xr:uid="{EBBD8334-DFE6-4471-A33F-46580CEFAB77}"/>
    <cellStyle name="40% - Ênfase1 32 5" xfId="7802" xr:uid="{42575945-526B-4CE1-B192-94D90E830689}"/>
    <cellStyle name="40% - Ênfase1 33" xfId="1071" xr:uid="{B8C41113-85FD-41B5-92EB-84F2BE378459}"/>
    <cellStyle name="40% - Ênfase1 33 2" xfId="1852" xr:uid="{7103C5B5-71A5-438D-A32B-FD8BE26539A3}"/>
    <cellStyle name="40% - Ênfase1 33 2 2" xfId="5067" xr:uid="{F47E925E-055A-45D2-9525-755BA726A089}"/>
    <cellStyle name="40% - Ênfase1 33 2 2 2" xfId="14575" xr:uid="{B35D06C2-C35A-4E7D-91C0-B8CD33754F0B}"/>
    <cellStyle name="40% - Ênfase1 33 2 3" xfId="9674" xr:uid="{763624D0-A7BB-45CB-B0D0-8A41A3E56DD1}"/>
    <cellStyle name="40% - Ênfase1 33 3" xfId="6304" xr:uid="{F069931E-C87D-4B4F-87BC-F9ED53CE096B}"/>
    <cellStyle name="40% - Ênfase1 33 3 2" xfId="10911" xr:uid="{A32EB939-3167-490C-B6DA-332FED736CB2}"/>
    <cellStyle name="40% - Ênfase1 33 4" xfId="2725" xr:uid="{F9A802ED-1B08-44BA-9D77-7D169B6292E2}"/>
    <cellStyle name="40% - Ênfase1 33 4 2" xfId="13812" xr:uid="{B6AE4AAF-EF79-45E9-A71E-B40F6D8E4885}"/>
    <cellStyle name="40% - Ênfase1 33 5" xfId="7816" xr:uid="{95B18DE3-F32B-4BDD-9204-BEDF59B08ED5}"/>
    <cellStyle name="40% - Ênfase1 34" xfId="1086" xr:uid="{CAB0B464-4D75-4001-954E-B1F75894EBF3}"/>
    <cellStyle name="40% - Ênfase1 34 2" xfId="1867" xr:uid="{4B61C4D6-3474-435A-97A6-50702D39118E}"/>
    <cellStyle name="40% - Ênfase1 34 2 2" xfId="5081" xr:uid="{E7BE7615-4DB8-4E0B-A941-C4C5EB74C7E4}"/>
    <cellStyle name="40% - Ênfase1 34 2 2 2" xfId="14589" xr:uid="{784FA6B2-A63B-4858-ACC9-2C892D86D518}"/>
    <cellStyle name="40% - Ênfase1 34 2 3" xfId="9688" xr:uid="{747F846C-3B0B-44D5-80F1-BBD69DE67A42}"/>
    <cellStyle name="40% - Ênfase1 34 3" xfId="6318" xr:uid="{B541D33F-9CC9-4DEE-8914-59DF6CC868B3}"/>
    <cellStyle name="40% - Ênfase1 34 3 2" xfId="10925" xr:uid="{3C05123A-C9C7-44A8-B808-C801666D45A2}"/>
    <cellStyle name="40% - Ênfase1 34 4" xfId="2739" xr:uid="{E88D74A0-0C2E-4F97-A313-5FE8F43C9E66}"/>
    <cellStyle name="40% - Ênfase1 34 4 2" xfId="13826" xr:uid="{F37212CD-DB90-4B77-91EA-9ACDC8AA066A}"/>
    <cellStyle name="40% - Ênfase1 34 5" xfId="7830" xr:uid="{26E86779-CC3F-4DF1-BEA9-3CFA8511BD7E}"/>
    <cellStyle name="40% - Ênfase1 35" xfId="1100" xr:uid="{CF80C24F-5FED-4BE4-ABFE-DD607E1DC0C8}"/>
    <cellStyle name="40% - Ênfase1 35 2" xfId="1881" xr:uid="{3EA087D5-CA80-4402-A7F3-C7BCEDD0566B}"/>
    <cellStyle name="40% - Ênfase1 35 2 2" xfId="5095" xr:uid="{0CC5F2C8-A202-4E8A-A984-EEB7BB99C362}"/>
    <cellStyle name="40% - Ênfase1 35 2 2 2" xfId="14603" xr:uid="{B7B51883-9D68-4124-8E58-54259F53F57F}"/>
    <cellStyle name="40% - Ênfase1 35 2 3" xfId="9702" xr:uid="{F3C85C52-A9B1-46F5-B404-0616AAAD1097}"/>
    <cellStyle name="40% - Ênfase1 35 3" xfId="6332" xr:uid="{05A3A1F5-3401-4E06-9791-D09B24C22EFC}"/>
    <cellStyle name="40% - Ênfase1 35 3 2" xfId="10939" xr:uid="{75E5E1CE-F157-4DD3-AE69-18F95E801430}"/>
    <cellStyle name="40% - Ênfase1 35 4" xfId="2753" xr:uid="{1D3DC268-77FC-4BE0-B648-0FC1981D0252}"/>
    <cellStyle name="40% - Ênfase1 35 4 2" xfId="13840" xr:uid="{5D03A51A-4437-4C2F-B28C-57F862BDACBB}"/>
    <cellStyle name="40% - Ênfase1 35 5" xfId="7844" xr:uid="{A1F687FA-5909-4DE8-A97D-703B454C65C7}"/>
    <cellStyle name="40% - Ênfase1 36" xfId="1115" xr:uid="{E3A772C9-DD5B-4970-B72A-5F0C6D7C1005}"/>
    <cellStyle name="40% - Ênfase1 36 2" xfId="1896" xr:uid="{C14A4B25-5032-409B-9CBE-5640CEE98FEA}"/>
    <cellStyle name="40% - Ênfase1 36 2 2" xfId="5109" xr:uid="{7A88A956-5C29-482D-B177-FCB21CD0F2C8}"/>
    <cellStyle name="40% - Ênfase1 36 2 2 2" xfId="14616" xr:uid="{B994D808-5BFE-4330-8BB7-7A0FD2011C21}"/>
    <cellStyle name="40% - Ênfase1 36 2 3" xfId="9716" xr:uid="{3DAFDEA0-8A32-4CEF-9DE8-D2DE00FF7DBE}"/>
    <cellStyle name="40% - Ênfase1 36 3" xfId="6346" xr:uid="{78C158DC-ACA2-4D3A-AB65-5C82983D3EAA}"/>
    <cellStyle name="40% - Ênfase1 36 3 2" xfId="10953" xr:uid="{7D9D4B8C-09A2-44E7-AB98-9BB09DE62011}"/>
    <cellStyle name="40% - Ênfase1 36 4" xfId="2772" xr:uid="{5A35E9C4-8345-46EB-B819-2AB7598EA5C1}"/>
    <cellStyle name="40% - Ênfase1 36 4 2" xfId="13854" xr:uid="{2B5B068D-B349-4365-8B0B-19793BDE7D67}"/>
    <cellStyle name="40% - Ênfase1 36 5" xfId="7858" xr:uid="{DBB0EE12-C1A4-41E4-814E-810297FF9140}"/>
    <cellStyle name="40% - Ênfase1 37" xfId="1130" xr:uid="{D9C61B4F-00D8-499A-851E-23A27900016B}"/>
    <cellStyle name="40% - Ênfase1 37 2" xfId="1911" xr:uid="{C8C55010-E9B7-4858-A5B9-2116558345AC}"/>
    <cellStyle name="40% - Ênfase1 37 2 2" xfId="5123" xr:uid="{E492F192-08D5-4339-8335-060C19BED744}"/>
    <cellStyle name="40% - Ênfase1 37 2 2 2" xfId="14630" xr:uid="{CF5F6A82-38D4-42F1-A3FD-6D5FE82E6C34}"/>
    <cellStyle name="40% - Ênfase1 37 2 3" xfId="9730" xr:uid="{FBBE5CD6-B19D-40DE-AF40-452D3C16EF3E}"/>
    <cellStyle name="40% - Ênfase1 37 3" xfId="6360" xr:uid="{6228392A-B839-4BB5-8457-38EDBD177B26}"/>
    <cellStyle name="40% - Ênfase1 37 3 2" xfId="10967" xr:uid="{3227D617-E689-4903-B1E2-FEE1DFAFB6A7}"/>
    <cellStyle name="40% - Ênfase1 37 4" xfId="2786" xr:uid="{070F5C9E-FF08-455B-BB9D-B62F266E4465}"/>
    <cellStyle name="40% - Ênfase1 37 4 2" xfId="13868" xr:uid="{4D33D1F3-891C-4BA4-BD1E-1E02A7475700}"/>
    <cellStyle name="40% - Ênfase1 37 5" xfId="7872" xr:uid="{B9043DC1-C103-4234-809B-4312560D6DC7}"/>
    <cellStyle name="40% - Ênfase1 38" xfId="1144" xr:uid="{107274F2-D536-4B2A-87C0-CB5CB8BC69ED}"/>
    <cellStyle name="40% - Ênfase1 38 2" xfId="1925" xr:uid="{7C6BA79C-7EFB-4DD9-A7B9-518842123F39}"/>
    <cellStyle name="40% - Ênfase1 38 2 2" xfId="5137" xr:uid="{04C7CD9F-452E-4BA7-9AE1-AD77AA8F2232}"/>
    <cellStyle name="40% - Ênfase1 38 2 2 2" xfId="14644" xr:uid="{D2540DB6-AB1A-4DAC-A728-4277C8B743CF}"/>
    <cellStyle name="40% - Ênfase1 38 2 3" xfId="9744" xr:uid="{956B3646-DB47-4B6F-8631-6CDDE5B26817}"/>
    <cellStyle name="40% - Ênfase1 38 3" xfId="6374" xr:uid="{926C339D-B3BD-402F-BBA5-AC691BF984D3}"/>
    <cellStyle name="40% - Ênfase1 38 3 2" xfId="10981" xr:uid="{BA5439EB-D57E-4474-9849-25A963B9C958}"/>
    <cellStyle name="40% - Ênfase1 38 4" xfId="2800" xr:uid="{254E39FC-5B6E-4313-81F4-82FBA1526944}"/>
    <cellStyle name="40% - Ênfase1 38 4 2" xfId="13882" xr:uid="{A5ADEB72-4765-482D-A768-29995E5AA5CD}"/>
    <cellStyle name="40% - Ênfase1 38 5" xfId="7886" xr:uid="{F62DBC6C-B062-4C58-860A-F6BFEC07532A}"/>
    <cellStyle name="40% - Ênfase1 39" xfId="1159" xr:uid="{69ACA513-10EC-4544-8979-6DE77ED454ED}"/>
    <cellStyle name="40% - Ênfase1 39 2" xfId="1940" xr:uid="{E2229E8A-944A-40FE-813C-0AF1D33E512A}"/>
    <cellStyle name="40% - Ênfase1 39 2 2" xfId="5151" xr:uid="{2CEEAD7C-CD35-4953-B8D5-861F244C56A0}"/>
    <cellStyle name="40% - Ênfase1 39 2 2 2" xfId="14658" xr:uid="{E128CB59-593A-431D-AB06-DF0041783779}"/>
    <cellStyle name="40% - Ênfase1 39 2 3" xfId="9758" xr:uid="{3BBEB992-87AD-4CD6-95A6-6E222B0DCA1D}"/>
    <cellStyle name="40% - Ênfase1 39 3" xfId="6388" xr:uid="{EFF2CCA2-11BC-4FD3-96F7-D0C58021E00A}"/>
    <cellStyle name="40% - Ênfase1 39 3 2" xfId="10995" xr:uid="{811C79BF-9BEC-4736-8E21-E87BA59C1C66}"/>
    <cellStyle name="40% - Ênfase1 39 4" xfId="2814" xr:uid="{7384DCBD-C66B-4E0F-969B-E04EC5DBD256}"/>
    <cellStyle name="40% - Ênfase1 39 4 2" xfId="13896" xr:uid="{16698A83-7DE9-44DE-9D4C-0042A27B79AD}"/>
    <cellStyle name="40% - Ênfase1 39 5" xfId="7900" xr:uid="{46494F9E-4E33-4406-A1D3-64252D744E58}"/>
    <cellStyle name="40% - Ênfase1 4" xfId="329" xr:uid="{8AFB0DF1-C3FD-4D02-91D9-053C811997EA}"/>
    <cellStyle name="40% - Ênfase1 4 2" xfId="1293" xr:uid="{3A56852D-A8AC-4AC8-8935-CBD2B9F1CCF2}"/>
    <cellStyle name="40% - Ênfase1 4 2 2" xfId="4639" xr:uid="{73D651E2-E60F-4F3E-A500-FE307D7CB749}"/>
    <cellStyle name="40% - Ênfase1 4 2 3" xfId="4286" xr:uid="{944B2E98-157B-4B48-A72C-D207D0481565}"/>
    <cellStyle name="40% - Ênfase1 4 2 4" xfId="13218" xr:uid="{36BC84BA-D67D-4763-B740-B6ADE8FC003C}"/>
    <cellStyle name="40% - Ênfase1 4 3" xfId="4594" xr:uid="{A0704C1A-D8B6-465E-BCEF-D6FF0CC5AD9B}"/>
    <cellStyle name="40% - Ênfase1 4 4" xfId="7204" xr:uid="{0DC5FD9F-5D48-4776-901D-FBA54108EFAC}"/>
    <cellStyle name="40% - Ênfase1 4 4 2" xfId="11772" xr:uid="{82317446-8E8B-4796-92D2-9D22FE88E388}"/>
    <cellStyle name="40% - Ênfase1 4 5" xfId="2299" xr:uid="{11D255F1-FC38-4109-87BE-9F6728289EAD}"/>
    <cellStyle name="40% - Ênfase1 40" xfId="1174" xr:uid="{84E87884-006F-4173-AE67-3F10392A73BC}"/>
    <cellStyle name="40% - Ênfase1 40 2" xfId="1955" xr:uid="{16128D70-2713-481D-8D8A-1EFF049EB0BB}"/>
    <cellStyle name="40% - Ênfase1 40 2 2" xfId="5164" xr:uid="{AFFCD23C-A844-4972-83DD-1E234E6ABC71}"/>
    <cellStyle name="40% - Ênfase1 40 2 2 2" xfId="14671" xr:uid="{F3E7488C-5373-4678-A875-AD52B2AE8D95}"/>
    <cellStyle name="40% - Ênfase1 40 2 3" xfId="9771" xr:uid="{A7FBE1FA-C005-4574-8EB3-0309CD41641B}"/>
    <cellStyle name="40% - Ênfase1 40 3" xfId="6401" xr:uid="{7890D0B9-6648-4B74-9647-895782FB0F7E}"/>
    <cellStyle name="40% - Ênfase1 40 3 2" xfId="11008" xr:uid="{490BB382-DD15-4DD3-9BB9-E7D11654FC41}"/>
    <cellStyle name="40% - Ênfase1 40 4" xfId="2828" xr:uid="{A7CE2830-52FE-4B1E-B7B8-353709293A2A}"/>
    <cellStyle name="40% - Ênfase1 40 4 2" xfId="13910" xr:uid="{65C7217F-D24A-48D7-8161-42981625C023}"/>
    <cellStyle name="40% - Ênfase1 40 5" xfId="7914" xr:uid="{BE97247F-82F5-488E-9ACF-1ABFD6DA6A9B}"/>
    <cellStyle name="40% - Ênfase1 41" xfId="1189" xr:uid="{58427075-D026-4269-B7F7-ABAFB7148BC0}"/>
    <cellStyle name="40% - Ênfase1 41 2" xfId="1970" xr:uid="{8D0EE3A1-A64B-447A-9EF6-7637B9FCC572}"/>
    <cellStyle name="40% - Ênfase1 41 2 2" xfId="5178" xr:uid="{7AD0744E-7043-4042-A5E6-78292D5AF752}"/>
    <cellStyle name="40% - Ênfase1 41 2 2 2" xfId="14685" xr:uid="{F5DEAD2C-B10B-4F41-B6A0-97990BA8B659}"/>
    <cellStyle name="40% - Ênfase1 41 2 3" xfId="9785" xr:uid="{77DE984C-ECFC-43A1-B84C-06731E3F2EF0}"/>
    <cellStyle name="40% - Ênfase1 41 3" xfId="6415" xr:uid="{5BDBD312-B9E0-4393-96E1-E961D903B443}"/>
    <cellStyle name="40% - Ênfase1 41 3 2" xfId="11022" xr:uid="{FDA88043-0298-448E-BE7F-5C186442FED1}"/>
    <cellStyle name="40% - Ênfase1 41 4" xfId="2842" xr:uid="{2DCE32F9-8C47-47DE-B255-09136B866C73}"/>
    <cellStyle name="40% - Ênfase1 41 4 2" xfId="13924" xr:uid="{9873B8B7-09CF-4968-87EA-8F0CC58AEB7A}"/>
    <cellStyle name="40% - Ênfase1 41 5" xfId="7928" xr:uid="{1063793F-1D1A-4465-993D-28C337597E39}"/>
    <cellStyle name="40% - Ênfase1 42" xfId="1204" xr:uid="{2165DAE9-8B88-489B-9E6D-AC62BD8FC11D}"/>
    <cellStyle name="40% - Ênfase1 42 2" xfId="1985" xr:uid="{6C21EC4B-8356-438A-90C0-9B9288D2124D}"/>
    <cellStyle name="40% - Ênfase1 42 2 2" xfId="5191" xr:uid="{4840B9DD-738E-48D4-A5DE-FF5990E4C5A6}"/>
    <cellStyle name="40% - Ênfase1 42 2 2 2" xfId="14698" xr:uid="{6EB3468F-C417-4E4C-9540-32B7018718F3}"/>
    <cellStyle name="40% - Ênfase1 42 2 3" xfId="9798" xr:uid="{6FA91DE1-535E-4565-B059-76AAA0E58618}"/>
    <cellStyle name="40% - Ênfase1 42 3" xfId="6428" xr:uid="{98BDA7C9-73D7-4B2D-A814-EAF843D0DFF7}"/>
    <cellStyle name="40% - Ênfase1 42 3 2" xfId="11035" xr:uid="{931FEC97-FEE9-43B0-966C-37260B974C39}"/>
    <cellStyle name="40% - Ênfase1 42 4" xfId="2856" xr:uid="{A2061A77-BE51-4FE8-9D72-127EC19F6B1F}"/>
    <cellStyle name="40% - Ênfase1 42 4 2" xfId="13938" xr:uid="{CF58D1F2-F872-4A9B-B62B-B162AF85E96D}"/>
    <cellStyle name="40% - Ênfase1 42 5" xfId="7942" xr:uid="{7A0347B6-4ABA-4F0A-B1DE-D63E71145F7F}"/>
    <cellStyle name="40% - Ênfase1 43" xfId="790" xr:uid="{FF95A24C-6085-453E-954B-ED6C332F3D32}"/>
    <cellStyle name="40% - Ênfase1 43 2" xfId="5205" xr:uid="{137509EA-D7C3-45A5-9F0F-B8DCA350D59B}"/>
    <cellStyle name="40% - Ênfase1 43 2 2" xfId="9812" xr:uid="{D7E79AFB-6339-4174-9CA8-C4C2DF7DD50C}"/>
    <cellStyle name="40% - Ênfase1 43 3" xfId="6442" xr:uid="{099B25F3-D963-47A5-9DFA-C74660C04121}"/>
    <cellStyle name="40% - Ênfase1 43 3 2" xfId="11049" xr:uid="{8A57CBDE-232E-4971-85C7-C3B852159CFD}"/>
    <cellStyle name="40% - Ênfase1 43 4" xfId="2870" xr:uid="{BCCD3757-2CFE-40B3-A20B-B082A45C55D6}"/>
    <cellStyle name="40% - Ênfase1 43 4 2" xfId="13952" xr:uid="{80BEAD48-958C-48C1-A88C-E99CF8A7AEAD}"/>
    <cellStyle name="40% - Ênfase1 43 5" xfId="13175" xr:uid="{BBF38CA7-B746-435F-A63A-16B33CCDA41E}"/>
    <cellStyle name="40% - Ênfase1 43 6" xfId="7956" xr:uid="{036DD51B-93B0-493F-A599-005B53126CD8}"/>
    <cellStyle name="40% - Ênfase1 44" xfId="791" xr:uid="{8DF23022-5534-4835-8CA9-414080312008}"/>
    <cellStyle name="40% - Ênfase1 44 2" xfId="1733" xr:uid="{140C1F4F-C1B6-465C-ACB0-1405C00F3DD5}"/>
    <cellStyle name="40% - Ênfase1 44 2 2" xfId="5219" xr:uid="{FC6A49FD-3EB1-407F-A351-2CF76BD49051}"/>
    <cellStyle name="40% - Ênfase1 44 2 2 2" xfId="14714" xr:uid="{B6261C3B-8A7D-415A-AB50-AD4780ACB5EE}"/>
    <cellStyle name="40% - Ênfase1 44 2 3" xfId="9826" xr:uid="{DCD03BB3-F4F8-434C-852B-D962255B00CD}"/>
    <cellStyle name="40% - Ênfase1 44 3" xfId="6456" xr:uid="{CA96BE1E-1914-4774-9A40-3C41741AEAD7}"/>
    <cellStyle name="40% - Ênfase1 44 3 2" xfId="11063" xr:uid="{963298F0-0ED0-4478-B061-C40598E37128}"/>
    <cellStyle name="40% - Ênfase1 44 4" xfId="2884" xr:uid="{D048AC05-B5C7-468E-96AB-9E2E7D4BDAF2}"/>
    <cellStyle name="40% - Ênfase1 44 4 2" xfId="13966" xr:uid="{67B04044-FE49-4D5F-82B7-6483BCBBA940}"/>
    <cellStyle name="40% - Ênfase1 44 5" xfId="7970" xr:uid="{50210AA5-C790-480F-9FA9-2E1AD833C68A}"/>
    <cellStyle name="40% - Ênfase1 45" xfId="1219" xr:uid="{12D63E4F-7E6A-45EA-A95F-4F736F6ED6A5}"/>
    <cellStyle name="40% - Ênfase1 45 2" xfId="2000" xr:uid="{9681DDD4-1510-4D85-83EF-FD57D3242FE4}"/>
    <cellStyle name="40% - Ênfase1 45 2 2" xfId="5233" xr:uid="{95BFC27C-CC83-46AF-913D-96CD7BB11790}"/>
    <cellStyle name="40% - Ênfase1 45 2 2 2" xfId="14728" xr:uid="{12C1FF8F-B598-48F8-8274-F87590862C80}"/>
    <cellStyle name="40% - Ênfase1 45 2 3" xfId="9840" xr:uid="{DBA41CE5-10F9-4B7B-A62E-DD8D51C2522F}"/>
    <cellStyle name="40% - Ênfase1 45 3" xfId="6470" xr:uid="{5487A829-6AF3-4A27-AB82-DDA46D116B0A}"/>
    <cellStyle name="40% - Ênfase1 45 3 2" xfId="11077" xr:uid="{9F07122E-3C23-4FC0-BA38-68F68E430DD4}"/>
    <cellStyle name="40% - Ênfase1 45 4" xfId="2899" xr:uid="{516B9711-6E37-4EB2-A259-DB15835938E0}"/>
    <cellStyle name="40% - Ênfase1 45 4 2" xfId="13981" xr:uid="{DE595CE7-8A84-492F-8C20-412F039156E7}"/>
    <cellStyle name="40% - Ênfase1 45 5" xfId="7985" xr:uid="{26DF2F17-A0BA-4D75-BAA0-EDE124B6A0EE}"/>
    <cellStyle name="40% - Ênfase1 46" xfId="1234" xr:uid="{925DD82D-6269-443D-AA62-74EAA6E344CD}"/>
    <cellStyle name="40% - Ênfase1 46 2" xfId="2015" xr:uid="{68943F37-A898-48E6-B15A-7BE9B35C5622}"/>
    <cellStyle name="40% - Ênfase1 46 2 2" xfId="5246" xr:uid="{2D24433F-E486-46F8-9F7B-C4ABB6E1702E}"/>
    <cellStyle name="40% - Ênfase1 46 2 2 2" xfId="14740" xr:uid="{45D5A6D6-F797-47C9-B06A-985DB014585F}"/>
    <cellStyle name="40% - Ênfase1 46 2 3" xfId="9853" xr:uid="{EFF95DCC-E997-44E3-9F4B-3A5C4C818CEF}"/>
    <cellStyle name="40% - Ênfase1 46 3" xfId="6483" xr:uid="{36C3E008-5E1D-4294-8D6A-2AF397EC535E}"/>
    <cellStyle name="40% - Ênfase1 46 3 2" xfId="11090" xr:uid="{03C22479-C62F-4B30-9A3A-D72EF07EB21F}"/>
    <cellStyle name="40% - Ênfase1 46 4" xfId="2913" xr:uid="{10C1F713-A058-4809-9F25-2F0907C1861A}"/>
    <cellStyle name="40% - Ênfase1 46 4 2" xfId="13995" xr:uid="{7BCCE916-42BA-446F-A30B-FF94B1BA3DAC}"/>
    <cellStyle name="40% - Ênfase1 46 5" xfId="7999" xr:uid="{B0FC350F-CE98-4D69-8E52-FFBB8E3E1D8F}"/>
    <cellStyle name="40% - Ênfase1 47" xfId="1248" xr:uid="{7A1DB591-24AF-4DCC-B928-324A8722734E}"/>
    <cellStyle name="40% - Ênfase1 47 2" xfId="2029" xr:uid="{60903874-8290-4EDC-9BEC-CEF8DA0A6A83}"/>
    <cellStyle name="40% - Ênfase1 47 2 2" xfId="5259" xr:uid="{41ACE4F1-3417-48EC-A3B8-05C486211989}"/>
    <cellStyle name="40% - Ênfase1 47 2 2 2" xfId="14752" xr:uid="{18F1C70E-2D7F-433C-B28A-996AB123AF8F}"/>
    <cellStyle name="40% - Ênfase1 47 2 3" xfId="9866" xr:uid="{C5BDD296-AC32-4469-8311-693A73FF6136}"/>
    <cellStyle name="40% - Ênfase1 47 3" xfId="6496" xr:uid="{959B7901-0845-4379-B84B-163F1F36A39C}"/>
    <cellStyle name="40% - Ênfase1 47 3 2" xfId="11103" xr:uid="{920A796F-36E8-4B7F-A69E-6B1AD73E7E5B}"/>
    <cellStyle name="40% - Ênfase1 47 4" xfId="2927" xr:uid="{AF2B0392-8DA1-470D-B8F2-F0276616A2FC}"/>
    <cellStyle name="40% - Ênfase1 47 4 2" xfId="14009" xr:uid="{F317E1C3-4A05-4363-BDE3-E9FC995A0987}"/>
    <cellStyle name="40% - Ênfase1 47 5" xfId="8013" xr:uid="{B96963A5-68BB-4F92-BDBF-09DA9A4ACD4A}"/>
    <cellStyle name="40% - Ênfase1 48" xfId="1263" xr:uid="{350B76C7-8B49-42AD-BAE4-E29536ADBD0E}"/>
    <cellStyle name="40% - Ênfase1 48 2" xfId="2043" xr:uid="{4727965A-4C24-489A-8EA0-3171003E48AB}"/>
    <cellStyle name="40% - Ênfase1 48 2 2" xfId="5273" xr:uid="{EB2368EE-4D07-4E33-8420-977D5D133FF8}"/>
    <cellStyle name="40% - Ênfase1 48 2 2 2" xfId="14765" xr:uid="{F0DDC58F-6AEB-4360-BCF3-F59E2EEF2992}"/>
    <cellStyle name="40% - Ênfase1 48 2 3" xfId="9880" xr:uid="{9C8B22AA-9DB6-4983-915F-24CD59F0C6D8}"/>
    <cellStyle name="40% - Ênfase1 48 3" xfId="6510" xr:uid="{71941018-B63E-4FD1-8677-45CFF386844A}"/>
    <cellStyle name="40% - Ênfase1 48 3 2" xfId="11117" xr:uid="{B36F5073-85E6-437B-AEC1-252920D0977A}"/>
    <cellStyle name="40% - Ênfase1 48 4" xfId="2941" xr:uid="{B9705642-422A-47BC-8C97-771032E55681}"/>
    <cellStyle name="40% - Ênfase1 48 4 2" xfId="14023" xr:uid="{047964E2-2B6E-436E-8D36-3E30CFD61105}"/>
    <cellStyle name="40% - Ênfase1 48 5" xfId="8027" xr:uid="{D0D275BE-38B9-4BC9-A291-780386750A72}"/>
    <cellStyle name="40% - Ênfase1 49" xfId="1277" xr:uid="{8016F32E-B982-46BE-BFB1-B63DC988E5B2}"/>
    <cellStyle name="40% - Ênfase1 49 2" xfId="5287" xr:uid="{86098F78-30B9-4CBC-85E2-FDBF2B5E271D}"/>
    <cellStyle name="40% - Ênfase1 49 2 2" xfId="9894" xr:uid="{3CAEBFF2-AA1F-4983-B4AB-EB7231BC9419}"/>
    <cellStyle name="40% - Ênfase1 49 3" xfId="6524" xr:uid="{EC12ABDD-78EF-4B9D-A894-FC5A8E1D8C9A}"/>
    <cellStyle name="40% - Ênfase1 49 3 2" xfId="11131" xr:uid="{6AB7C0D8-BFAA-4540-9843-B232B8ED7B15}"/>
    <cellStyle name="40% - Ênfase1 49 4" xfId="2968" xr:uid="{E1674835-239E-4D91-B638-07ED7DC74054}"/>
    <cellStyle name="40% - Ênfase1 49 4 2" xfId="14037" xr:uid="{0C4460FD-F349-482A-92FD-AD12DCA499CB}"/>
    <cellStyle name="40% - Ênfase1 49 5" xfId="13203" xr:uid="{7E434C83-7516-45F7-AAF6-A9AC9203FDA3}"/>
    <cellStyle name="40% - Ênfase1 49 6" xfId="8041" xr:uid="{8852DAED-901A-47C7-B98F-C6C60E0254B4}"/>
    <cellStyle name="40% - Ênfase1 5" xfId="424" xr:uid="{C16E3927-A795-46C7-80FC-A2647E229E13}"/>
    <cellStyle name="40% - Ênfase1 5 2" xfId="1373" xr:uid="{34735A22-76AA-41D2-81AC-5429E416DE17}"/>
    <cellStyle name="40% - Ênfase1 5 2 2" xfId="4228" xr:uid="{76B5067E-10CE-410A-8956-47A1FFAB6ED0}"/>
    <cellStyle name="40% - Ênfase1 5 2 3" xfId="13262" xr:uid="{9ADA82EB-B273-4A87-9675-11677570F525}"/>
    <cellStyle name="40% - Ênfase1 5 3" xfId="7223" xr:uid="{B1C5E181-D6CB-455F-A893-6829B76E9AF4}"/>
    <cellStyle name="40% - Ênfase1 5 3 2" xfId="11780" xr:uid="{6A4836ED-83B8-48BC-A417-ED27C2592A97}"/>
    <cellStyle name="40% - Ênfase1 5 4" xfId="2313" xr:uid="{7ADDCCAA-CF0A-4473-B826-2FE721AAF964}"/>
    <cellStyle name="40% - Ênfase1 50" xfId="1298" xr:uid="{D9B92E24-E946-48C5-933E-26661883516C}"/>
    <cellStyle name="40% - Ênfase1 50 2" xfId="5301" xr:uid="{A48BD757-76F7-4A7C-83BE-5CA30ABF9AEE}"/>
    <cellStyle name="40% - Ênfase1 50 2 2" xfId="9908" xr:uid="{8E8BC765-AC1D-43F0-8B64-FB293B023460}"/>
    <cellStyle name="40% - Ênfase1 50 3" xfId="6538" xr:uid="{714C1F4B-30D1-4871-BA98-FAAB89E43274}"/>
    <cellStyle name="40% - Ênfase1 50 3 2" xfId="11145" xr:uid="{40EA4078-A9A2-485F-A438-582615837BDF}"/>
    <cellStyle name="40% - Ênfase1 50 4" xfId="3010" xr:uid="{35C64BDC-6EA7-4247-8220-B46A8232517B}"/>
    <cellStyle name="40% - Ênfase1 50 4 2" xfId="14051" xr:uid="{520D4145-B51E-48E3-AC27-CB81531815F4}"/>
    <cellStyle name="40% - Ênfase1 50 5" xfId="8055" xr:uid="{B1DC6DEF-1515-4287-999A-B364B303756F}"/>
    <cellStyle name="40% - Ênfase1 51" xfId="3035" xr:uid="{AF7C1C0E-CA41-44A9-886D-C1F2E8AF86F8}"/>
    <cellStyle name="40% - Ênfase1 51 2" xfId="5315" xr:uid="{902C0C72-0C08-4E06-9D31-E00341ADABE1}"/>
    <cellStyle name="40% - Ênfase1 51 2 2" xfId="9922" xr:uid="{66327F35-1F6F-423D-B339-BA97EEFE9BB6}"/>
    <cellStyle name="40% - Ênfase1 51 3" xfId="6552" xr:uid="{874E2F1B-08CF-4E97-9BDE-C794A10770AC}"/>
    <cellStyle name="40% - Ênfase1 51 3 2" xfId="11159" xr:uid="{FDF8639C-2CA3-437C-BDA9-32938F6303E3}"/>
    <cellStyle name="40% - Ênfase1 51 4" xfId="8069" xr:uid="{D3C86EB4-3CB7-47E8-90DF-B49664EB87D9}"/>
    <cellStyle name="40% - Ênfase1 52" xfId="3049" xr:uid="{70009A95-76BB-415B-A57B-64362D5ADA22}"/>
    <cellStyle name="40% - Ênfase1 52 2" xfId="5329" xr:uid="{656D6B7A-1E1C-44C2-AB53-37EABC971CB3}"/>
    <cellStyle name="40% - Ênfase1 52 2 2" xfId="9936" xr:uid="{65227490-9238-485E-8AD5-0CA0512C63CE}"/>
    <cellStyle name="40% - Ênfase1 52 3" xfId="6566" xr:uid="{F914D06B-8B35-4E1E-B9AA-E65B04986592}"/>
    <cellStyle name="40% - Ênfase1 52 3 2" xfId="11173" xr:uid="{8E19B40F-4045-4B30-80CB-9D3C9A3055D4}"/>
    <cellStyle name="40% - Ênfase1 52 4" xfId="8083" xr:uid="{7642F5AE-BDC2-4170-814F-B3C1D3EBF220}"/>
    <cellStyle name="40% - Ênfase1 53" xfId="3063" xr:uid="{41169603-380A-4CE3-88F7-A1A5190A296A}"/>
    <cellStyle name="40% - Ênfase1 53 2" xfId="5343" xr:uid="{9D056BC5-577E-4C41-B1A0-4C4876C7D2E0}"/>
    <cellStyle name="40% - Ênfase1 53 2 2" xfId="9950" xr:uid="{94E42858-0AF5-4A70-A454-5A06AB36B368}"/>
    <cellStyle name="40% - Ênfase1 53 3" xfId="6580" xr:uid="{2A1D6EEA-95C1-431E-A8BF-D809B9540181}"/>
    <cellStyle name="40% - Ênfase1 53 3 2" xfId="11187" xr:uid="{81A5C4AA-2C6F-4B71-BC6E-C646B93A3691}"/>
    <cellStyle name="40% - Ênfase1 53 4" xfId="8097" xr:uid="{A65CCD62-A74A-4A46-8A10-97AFE66D7F81}"/>
    <cellStyle name="40% - Ênfase1 54" xfId="3077" xr:uid="{7BCB82E1-18DC-44CB-B850-ED48C071117B}"/>
    <cellStyle name="40% - Ênfase1 54 2" xfId="5357" xr:uid="{5AFCBB7C-8C54-4309-8AEA-4CD670D1FE6B}"/>
    <cellStyle name="40% - Ênfase1 54 2 2" xfId="9964" xr:uid="{FA17EB1F-457B-429B-9208-5FABE75F1B44}"/>
    <cellStyle name="40% - Ênfase1 54 3" xfId="6594" xr:uid="{BF7074EE-ADE8-4F73-9D44-3CAA538D4883}"/>
    <cellStyle name="40% - Ênfase1 54 3 2" xfId="11201" xr:uid="{738C991D-5100-46FC-BCAE-5E00CEDE3261}"/>
    <cellStyle name="40% - Ênfase1 54 4" xfId="8111" xr:uid="{F6C161AB-A6D8-45CC-9940-FBCE1331D68A}"/>
    <cellStyle name="40% - Ênfase1 55" xfId="3091" xr:uid="{47A72B84-676D-40E2-9DA5-F3C25A740675}"/>
    <cellStyle name="40% - Ênfase1 55 2" xfId="5371" xr:uid="{ED62EFE8-39B2-4D26-8AC3-1121CDAD5FCA}"/>
    <cellStyle name="40% - Ênfase1 55 2 2" xfId="9978" xr:uid="{32127B0F-91E6-44E1-A41E-9E122D9D37E4}"/>
    <cellStyle name="40% - Ênfase1 55 3" xfId="6608" xr:uid="{BF4716A7-E807-4C25-BD23-0D076449C0A2}"/>
    <cellStyle name="40% - Ênfase1 55 3 2" xfId="11215" xr:uid="{BCB03F8F-F9B5-46C1-A2DC-375BA6E4AA94}"/>
    <cellStyle name="40% - Ênfase1 55 4" xfId="8125" xr:uid="{15D5D4FF-7E56-40E3-B8A2-2CAA35662A01}"/>
    <cellStyle name="40% - Ênfase1 56" xfId="3105" xr:uid="{342AF771-A87C-4850-AD2A-44906A84EAB9}"/>
    <cellStyle name="40% - Ênfase1 56 2" xfId="5385" xr:uid="{B0501DEC-786E-401D-85A2-2DCC9A1507E9}"/>
    <cellStyle name="40% - Ênfase1 56 2 2" xfId="9992" xr:uid="{C3C92144-A117-46B7-89BF-938E768751F7}"/>
    <cellStyle name="40% - Ênfase1 56 3" xfId="6622" xr:uid="{BAFA9952-F2C4-40A3-AD9C-53A4A2130ED6}"/>
    <cellStyle name="40% - Ênfase1 56 3 2" xfId="11229" xr:uid="{2CCD2167-91CD-4B79-9829-BDE3A31B43A1}"/>
    <cellStyle name="40% - Ênfase1 56 4" xfId="8139" xr:uid="{D4AC2F5A-C2DF-4C71-A01B-3EECA1B600D5}"/>
    <cellStyle name="40% - Ênfase1 57" xfId="3119" xr:uid="{461ACE14-F8CD-4BEF-8291-2039B3D089AB}"/>
    <cellStyle name="40% - Ênfase1 57 2" xfId="5399" xr:uid="{491EC742-778E-468B-BBBF-6AFC405E5025}"/>
    <cellStyle name="40% - Ênfase1 57 2 2" xfId="10006" xr:uid="{7E8AFC91-69AF-4A89-A49E-38735ED4DDC2}"/>
    <cellStyle name="40% - Ênfase1 57 3" xfId="6636" xr:uid="{A5B586ED-2592-49DC-BAF7-FF49B283594A}"/>
    <cellStyle name="40% - Ênfase1 57 3 2" xfId="11243" xr:uid="{C2D025E3-AF0B-41E4-AF79-A84CA18BD303}"/>
    <cellStyle name="40% - Ênfase1 57 4" xfId="8153" xr:uid="{3DFC45C2-57E7-46FA-A66E-5ACC1A9BC266}"/>
    <cellStyle name="40% - Ênfase1 58" xfId="3133" xr:uid="{F6DA6CF5-3383-4BA5-8079-28D9F30E2684}"/>
    <cellStyle name="40% - Ênfase1 58 2" xfId="5413" xr:uid="{4FD7A468-EED7-4EA8-A101-DFF38504BC5C}"/>
    <cellStyle name="40% - Ênfase1 58 2 2" xfId="10020" xr:uid="{A88EA25D-8B94-4593-BB26-6934B3D30BD8}"/>
    <cellStyle name="40% - Ênfase1 58 3" xfId="6650" xr:uid="{B212D468-2391-4190-9E23-A3708B936D2B}"/>
    <cellStyle name="40% - Ênfase1 58 3 2" xfId="11257" xr:uid="{E437FDD9-57B9-4E80-92C2-7B6B7829A521}"/>
    <cellStyle name="40% - Ênfase1 58 4" xfId="8167" xr:uid="{C9DF8628-5F71-4218-AC5E-8F72ADA1B3B4}"/>
    <cellStyle name="40% - Ênfase1 59" xfId="3147" xr:uid="{B67B6AB7-EDAA-4E31-BF4E-FBD67C5765A6}"/>
    <cellStyle name="40% - Ênfase1 59 2" xfId="5427" xr:uid="{5A9661E4-27C0-4DC5-B35E-0B54F346A30C}"/>
    <cellStyle name="40% - Ênfase1 59 2 2" xfId="10034" xr:uid="{F0FFD260-6759-426F-AB92-A20B75AA9C7B}"/>
    <cellStyle name="40% - Ênfase1 59 3" xfId="6664" xr:uid="{D58DBE26-1E22-4E24-A9F1-8F2FC27E854D}"/>
    <cellStyle name="40% - Ênfase1 59 3 2" xfId="11271" xr:uid="{A35DC981-C305-4FC6-8873-9C7B2BD0A49C}"/>
    <cellStyle name="40% - Ênfase1 59 4" xfId="8181" xr:uid="{D25645C9-7FC5-4624-85CD-C9494F3A0F22}"/>
    <cellStyle name="40% - Ênfase1 6" xfId="438" xr:uid="{FAF80D3B-F968-4691-81D7-E137174AA4C9}"/>
    <cellStyle name="40% - Ênfase1 6 2" xfId="1387" xr:uid="{A5CFC640-1BB2-4E60-AAC8-A892F5832D9E}"/>
    <cellStyle name="40% - Ênfase1 6 2 2" xfId="4609" xr:uid="{2F0A4602-244D-4133-A5E8-F1242B2903AE}"/>
    <cellStyle name="40% - Ênfase1 6 2 3" xfId="13274" xr:uid="{1997D6E2-26D1-4844-8839-F32289E055C6}"/>
    <cellStyle name="40% - Ênfase1 6 3" xfId="4179" xr:uid="{E7995452-1A22-4524-A06B-3ACEFE36848D}"/>
    <cellStyle name="40% - Ênfase1 6 3 2" xfId="9175" xr:uid="{A48D753E-AFBD-49E5-8AD5-5031F9C59039}"/>
    <cellStyle name="40% - Ênfase1 6 4" xfId="2327" xr:uid="{472347BF-2E69-49DA-B809-D72F310CB8AA}"/>
    <cellStyle name="40% - Ênfase1 60" xfId="3161" xr:uid="{4D175F94-C174-4141-B0CE-F6FD1F531B84}"/>
    <cellStyle name="40% - Ênfase1 60 2" xfId="5441" xr:uid="{34756354-C356-4C1C-BBE3-2EB8DE7D5B57}"/>
    <cellStyle name="40% - Ênfase1 60 2 2" xfId="10048" xr:uid="{5A2EAF31-B561-4FF4-8A27-BA70A0AEDCFA}"/>
    <cellStyle name="40% - Ênfase1 60 3" xfId="6678" xr:uid="{3FAA257B-CA7D-4CFD-8260-B0C121BBD247}"/>
    <cellStyle name="40% - Ênfase1 60 3 2" xfId="11285" xr:uid="{44BECC21-59EA-4A13-BC22-DDFF0768588C}"/>
    <cellStyle name="40% - Ênfase1 60 4" xfId="8195" xr:uid="{5A0F417C-E7C7-44C8-82ED-0D1BA6FB92FB}"/>
    <cellStyle name="40% - Ênfase1 61" xfId="3175" xr:uid="{6BE90C91-7F0E-45C7-A915-90BF4D2A2865}"/>
    <cellStyle name="40% - Ênfase1 61 2" xfId="5455" xr:uid="{839CCE55-B21C-45C2-8D94-6CCFE7092B61}"/>
    <cellStyle name="40% - Ênfase1 61 2 2" xfId="10062" xr:uid="{E096F40F-2E95-415A-B993-E2207D960A2E}"/>
    <cellStyle name="40% - Ênfase1 61 3" xfId="6692" xr:uid="{FC7BD0AC-AFCE-4829-99B2-5359643D4FC3}"/>
    <cellStyle name="40% - Ênfase1 61 3 2" xfId="11299" xr:uid="{68521BD7-1B2F-4233-9624-99DF7F121DB7}"/>
    <cellStyle name="40% - Ênfase1 61 4" xfId="8209" xr:uid="{4E430DA4-B55D-4B1B-910D-B743959E9102}"/>
    <cellStyle name="40% - Ênfase1 62" xfId="3189" xr:uid="{05B94550-732E-44A0-BB94-F95A8CD6920D}"/>
    <cellStyle name="40% - Ênfase1 62 2" xfId="5469" xr:uid="{26394D5D-1D5C-49D4-BC64-3F3D82A8D17E}"/>
    <cellStyle name="40% - Ênfase1 62 2 2" xfId="10076" xr:uid="{4A7666E0-BC75-48C6-8B4B-751DD6DE53DF}"/>
    <cellStyle name="40% - Ênfase1 62 3" xfId="6706" xr:uid="{B142D361-D65B-4065-8F5F-7681DFCCE193}"/>
    <cellStyle name="40% - Ênfase1 62 3 2" xfId="11313" xr:uid="{65B5C69E-D6EC-4E5A-85D5-2B7AE9804432}"/>
    <cellStyle name="40% - Ênfase1 62 4" xfId="8223" xr:uid="{5A11F6DF-95BF-417B-937B-88EED8EAFE70}"/>
    <cellStyle name="40% - Ênfase1 63" xfId="3203" xr:uid="{13D855AD-7736-4487-B4FF-3F9A7836414C}"/>
    <cellStyle name="40% - Ênfase1 63 2" xfId="5483" xr:uid="{71052B67-B3FA-4054-8218-790404A10586}"/>
    <cellStyle name="40% - Ênfase1 63 2 2" xfId="10090" xr:uid="{E5ED2172-6740-4B07-A257-B413323337E8}"/>
    <cellStyle name="40% - Ênfase1 63 3" xfId="6720" xr:uid="{B68B3987-FFF5-4240-87B7-DB2E525A628B}"/>
    <cellStyle name="40% - Ênfase1 63 3 2" xfId="11327" xr:uid="{07A441AB-2C20-4A4F-97A2-755734AB7DF8}"/>
    <cellStyle name="40% - Ênfase1 63 4" xfId="8237" xr:uid="{D57D9D55-6620-4128-8E57-6D2815201D1E}"/>
    <cellStyle name="40% - Ênfase1 64" xfId="3217" xr:uid="{6FFD23DA-83CA-4BF4-A84A-9C22DF2F7799}"/>
    <cellStyle name="40% - Ênfase1 64 2" xfId="5497" xr:uid="{C788FDAF-351C-4446-B779-9A58AA8AA2B6}"/>
    <cellStyle name="40% - Ênfase1 64 2 2" xfId="10104" xr:uid="{435871EF-91EF-4378-B493-5CE6F342901D}"/>
    <cellStyle name="40% - Ênfase1 64 3" xfId="6734" xr:uid="{3FCCFA4F-B4ED-49D1-B495-C4D7710FC640}"/>
    <cellStyle name="40% - Ênfase1 64 3 2" xfId="11341" xr:uid="{242704DA-A914-4D2A-9DD8-4712E4EFE530}"/>
    <cellStyle name="40% - Ênfase1 64 4" xfId="8251" xr:uid="{8BC58349-4544-4A31-9C3F-BAA67AE71FCC}"/>
    <cellStyle name="40% - Ênfase1 65" xfId="3231" xr:uid="{6DDFA3AA-496D-418A-AE89-746554E6BBD9}"/>
    <cellStyle name="40% - Ênfase1 65 2" xfId="5511" xr:uid="{56A98832-28A1-4AD4-8195-DF4125CEBF4E}"/>
    <cellStyle name="40% - Ênfase1 65 2 2" xfId="10118" xr:uid="{B3C1812B-AF4E-4003-BC75-1AB56ED70FFD}"/>
    <cellStyle name="40% - Ênfase1 65 3" xfId="6748" xr:uid="{8BEAC3E0-42FC-4994-942D-CB066C171633}"/>
    <cellStyle name="40% - Ênfase1 65 3 2" xfId="11355" xr:uid="{FF267319-3FE5-4E85-BAD0-62DA2A715F15}"/>
    <cellStyle name="40% - Ênfase1 65 4" xfId="8265" xr:uid="{23D42BCA-CE35-4FA7-9E53-6D82E1948CD0}"/>
    <cellStyle name="40% - Ênfase1 66" xfId="3245" xr:uid="{A25D78DD-DFD1-4FE4-B177-E8C4F0E4670D}"/>
    <cellStyle name="40% - Ênfase1 66 2" xfId="5525" xr:uid="{DB7C5FC5-7D38-488C-A10C-C44F24EF678E}"/>
    <cellStyle name="40% - Ênfase1 66 2 2" xfId="10132" xr:uid="{3719CBD6-8660-4D3A-AC42-1BBE96B0D872}"/>
    <cellStyle name="40% - Ênfase1 66 3" xfId="6762" xr:uid="{4B6A40A1-67F9-4293-9C86-6DF3430AC608}"/>
    <cellStyle name="40% - Ênfase1 66 3 2" xfId="11369" xr:uid="{1A044033-9F0C-4B78-8F9F-077422928C95}"/>
    <cellStyle name="40% - Ênfase1 66 4" xfId="8279" xr:uid="{86C736CC-6349-4D55-9840-36541CC61B8F}"/>
    <cellStyle name="40% - Ênfase1 67" xfId="3259" xr:uid="{8EC705F8-E720-45D2-B00A-2E8575226FD2}"/>
    <cellStyle name="40% - Ênfase1 67 2" xfId="5539" xr:uid="{F0FAE933-E276-42D2-94A8-A3D4BC31F1A4}"/>
    <cellStyle name="40% - Ênfase1 67 2 2" xfId="10146" xr:uid="{DD5D1B45-630C-4529-BEE7-74137F9BA703}"/>
    <cellStyle name="40% - Ênfase1 67 3" xfId="6776" xr:uid="{0B7D1AC6-7C60-43F9-9506-70B1154A00EB}"/>
    <cellStyle name="40% - Ênfase1 67 3 2" xfId="11383" xr:uid="{F5504BB5-F1BD-4428-B6DC-0A634A1190C8}"/>
    <cellStyle name="40% - Ênfase1 67 4" xfId="8293" xr:uid="{D19215B2-EF05-4CE5-93CD-1191E687662C}"/>
    <cellStyle name="40% - Ênfase1 68" xfId="3273" xr:uid="{70D97B4C-D524-4784-A3EA-6964119AAEFD}"/>
    <cellStyle name="40% - Ênfase1 68 2" xfId="5553" xr:uid="{FADD5F60-1081-4FB1-A409-01D61A98FE74}"/>
    <cellStyle name="40% - Ênfase1 68 2 2" xfId="10160" xr:uid="{5886CB02-E445-442D-A93E-A2ECB0759C70}"/>
    <cellStyle name="40% - Ênfase1 68 3" xfId="6790" xr:uid="{C6DEEAC6-BD37-425A-B2AB-91125BF345BF}"/>
    <cellStyle name="40% - Ênfase1 68 3 2" xfId="11397" xr:uid="{C2F6D00B-954C-4261-AF18-E45230EC04C2}"/>
    <cellStyle name="40% - Ênfase1 68 4" xfId="8307" xr:uid="{B3332F08-8786-4AC1-9A24-68C6FAC50BE1}"/>
    <cellStyle name="40% - Ênfase1 69" xfId="3287" xr:uid="{6B5CB8D5-B657-43A4-9265-C339B6FF0340}"/>
    <cellStyle name="40% - Ênfase1 69 2" xfId="5567" xr:uid="{B0822079-CF57-4D29-A591-7DD01EFB4808}"/>
    <cellStyle name="40% - Ênfase1 69 2 2" xfId="10174" xr:uid="{A329EDBE-4662-4C98-BB1E-CBC01365E217}"/>
    <cellStyle name="40% - Ênfase1 69 3" xfId="6804" xr:uid="{4C8FC4BA-4A01-41D8-B600-3370FD0CD31C}"/>
    <cellStyle name="40% - Ênfase1 69 3 2" xfId="11411" xr:uid="{4D9D3FB8-14F7-4B1C-B8D1-D549A685E3A7}"/>
    <cellStyle name="40% - Ênfase1 69 4" xfId="8321" xr:uid="{A05B6284-6217-4014-B6A7-AA65FA6E7E76}"/>
    <cellStyle name="40% - Ênfase1 7" xfId="453" xr:uid="{F6219D10-1840-4877-AC52-DFB2999B31FB}"/>
    <cellStyle name="40% - Ênfase1 7 2" xfId="1402" xr:uid="{D95613B9-26B7-45C4-A2E2-099BAC3ADCBB}"/>
    <cellStyle name="40% - Ênfase1 7 2 2" xfId="4654" xr:uid="{50A54291-6E2B-4C23-B11E-18E55C5905B8}"/>
    <cellStyle name="40% - Ênfase1 7 2 2 2" xfId="14206" xr:uid="{5EA6903F-736E-471E-AFCD-01D45C15A090}"/>
    <cellStyle name="40% - Ênfase1 7 2 3" xfId="9294" xr:uid="{E7069EBF-416E-402C-AC9C-B031730B2F25}"/>
    <cellStyle name="40% - Ênfase1 7 3" xfId="5920" xr:uid="{15F8E66C-7EEE-437B-A8FD-3DB5B9F93257}"/>
    <cellStyle name="40% - Ênfase1 7 3 2" xfId="10527" xr:uid="{8B7C8D4C-40AE-4A20-95D1-0430512AC1CD}"/>
    <cellStyle name="40% - Ênfase1 7 4" xfId="4301" xr:uid="{E4EB4743-92F0-4889-BC9C-7897F280C034}"/>
    <cellStyle name="40% - Ênfase1 7 4 2" xfId="9207" xr:uid="{3E91CCB7-5152-4FBB-A521-A86025FB3C2D}"/>
    <cellStyle name="40% - Ênfase1 7 5" xfId="2341" xr:uid="{FAD5CA2B-3096-405E-9C7A-C6A9F036511B}"/>
    <cellStyle name="40% - Ênfase1 70" xfId="3301" xr:uid="{263ABEE9-B452-4968-8803-93226E71AFE6}"/>
    <cellStyle name="40% - Ênfase1 70 2" xfId="5581" xr:uid="{26550513-7466-41F6-AE73-C15AC3E6B7F2}"/>
    <cellStyle name="40% - Ênfase1 70 2 2" xfId="10188" xr:uid="{C62B4CB4-F200-4B77-8A3E-553559EF9ABE}"/>
    <cellStyle name="40% - Ênfase1 70 3" xfId="6818" xr:uid="{678B12D4-592E-4D24-B671-B1C5260B1814}"/>
    <cellStyle name="40% - Ênfase1 70 3 2" xfId="11425" xr:uid="{CA8E2CA5-A1D8-48FA-9687-6F376AA42D95}"/>
    <cellStyle name="40% - Ênfase1 70 4" xfId="7154" xr:uid="{A85B28AE-2B14-4941-BCAD-6C7378A9EA10}"/>
    <cellStyle name="40% - Ênfase1 70 5" xfId="8335" xr:uid="{14F5C80D-3B51-4FFE-9661-AC6673419638}"/>
    <cellStyle name="40% - Ênfase1 71" xfId="3315" xr:uid="{AF277B44-3B6C-4439-B1BC-0471E0017DBC}"/>
    <cellStyle name="40% - Ênfase1 71 2" xfId="5595" xr:uid="{75212DF4-3D1D-4048-B88E-E8424D6DBC59}"/>
    <cellStyle name="40% - Ênfase1 71 2 2" xfId="10202" xr:uid="{424BFD32-C7FD-46C7-80DC-2BB1CCA81915}"/>
    <cellStyle name="40% - Ênfase1 71 3" xfId="6832" xr:uid="{8C6F79B9-544C-4D26-A0F0-DA477CF63C72}"/>
    <cellStyle name="40% - Ênfase1 71 3 2" xfId="11439" xr:uid="{4CC89755-5E5D-4F1B-9CE2-BEA800B6BAF2}"/>
    <cellStyle name="40% - Ênfase1 71 4" xfId="8349" xr:uid="{054B5E9C-E1D0-4092-A4B1-111C25C556CD}"/>
    <cellStyle name="40% - Ênfase1 72" xfId="3329" xr:uid="{51A36740-9220-458E-A266-E81EC5BBF1EF}"/>
    <cellStyle name="40% - Ênfase1 72 2" xfId="5609" xr:uid="{336C80C7-A77B-4DB2-A143-0545D39CAA45}"/>
    <cellStyle name="40% - Ênfase1 72 2 2" xfId="10216" xr:uid="{FDFFE735-0FA1-4646-85E2-AAF3B6D8FFFF}"/>
    <cellStyle name="40% - Ênfase1 72 3" xfId="6846" xr:uid="{5A544A09-94DC-478D-8975-1B0A6EA7AA5F}"/>
    <cellStyle name="40% - Ênfase1 72 3 2" xfId="11453" xr:uid="{533E20F6-98F3-4B15-A397-8DC79C9F8D00}"/>
    <cellStyle name="40% - Ênfase1 72 4" xfId="8363" xr:uid="{EFB3847F-1784-4109-A154-C0B70C9A6E8B}"/>
    <cellStyle name="40% - Ênfase1 73" xfId="3343" xr:uid="{B83F233D-1083-486E-91FD-8CA5B39594C2}"/>
    <cellStyle name="40% - Ênfase1 73 2" xfId="5623" xr:uid="{120DE5B0-4115-4FFA-A3FF-9653248436C9}"/>
    <cellStyle name="40% - Ênfase1 73 2 2" xfId="10230" xr:uid="{096BE037-D294-4A98-A541-0498A4CF1DA4}"/>
    <cellStyle name="40% - Ênfase1 73 3" xfId="6860" xr:uid="{7541CFFA-2EF6-4634-BE3B-72B689C9E57B}"/>
    <cellStyle name="40% - Ênfase1 73 3 2" xfId="11467" xr:uid="{0F62795A-FB81-4236-9FC6-F7687413C190}"/>
    <cellStyle name="40% - Ênfase1 73 4" xfId="8377" xr:uid="{046F3F82-A19B-4E9D-9415-2D2796D0F18B}"/>
    <cellStyle name="40% - Ênfase1 74" xfId="3357" xr:uid="{7161E024-745F-4734-A560-873BDACCCF74}"/>
    <cellStyle name="40% - Ênfase1 74 2" xfId="5637" xr:uid="{4D98F6CA-66FB-479C-B7D4-3B8DC50F2AC9}"/>
    <cellStyle name="40% - Ênfase1 74 2 2" xfId="10244" xr:uid="{F43B099C-CBBE-4F3A-9AA6-02AB58E4B64D}"/>
    <cellStyle name="40% - Ênfase1 74 3" xfId="6874" xr:uid="{33915828-BCBF-45B9-9450-C2FEC37AD7AE}"/>
    <cellStyle name="40% - Ênfase1 74 3 2" xfId="11481" xr:uid="{8B04B490-D1E5-4270-945C-1391278616CA}"/>
    <cellStyle name="40% - Ênfase1 74 4" xfId="8391" xr:uid="{FA236C05-9B20-4F5B-A11E-83ADA88787E2}"/>
    <cellStyle name="40% - Ênfase1 75" xfId="3371" xr:uid="{B8FDCFED-1BD1-4310-B593-E8BD77F62CC0}"/>
    <cellStyle name="40% - Ênfase1 75 2" xfId="5651" xr:uid="{4BD4ABB3-0311-41F7-AEE5-86882A8A4BFE}"/>
    <cellStyle name="40% - Ênfase1 75 2 2" xfId="10258" xr:uid="{602A163B-6806-40C0-9A7B-9FFB6DD4B978}"/>
    <cellStyle name="40% - Ênfase1 75 3" xfId="6888" xr:uid="{D81488DF-B274-46B2-89B7-45299E8021D1}"/>
    <cellStyle name="40% - Ênfase1 75 3 2" xfId="11495" xr:uid="{D8A82A98-6A2B-44D0-857F-FC7C123D78C4}"/>
    <cellStyle name="40% - Ênfase1 75 4" xfId="8405" xr:uid="{0C112FBA-64C9-4C3F-A667-1BB6118171D6}"/>
    <cellStyle name="40% - Ênfase1 76" xfId="3385" xr:uid="{59D53C33-A59F-45E7-9561-303DBD4FB8C9}"/>
    <cellStyle name="40% - Ênfase1 76 2" xfId="5665" xr:uid="{1F5911F4-6EE6-4AA2-B172-38EA9B96474D}"/>
    <cellStyle name="40% - Ênfase1 76 2 2" xfId="10272" xr:uid="{F40CA8FB-376F-47D4-9D9A-AFEFA3217F52}"/>
    <cellStyle name="40% - Ênfase1 76 3" xfId="6902" xr:uid="{57DF273A-2E4C-4F39-9992-08D4A532A529}"/>
    <cellStyle name="40% - Ênfase1 76 3 2" xfId="11509" xr:uid="{60B5DB44-D012-4E7B-9C41-E2BE15543702}"/>
    <cellStyle name="40% - Ênfase1 76 4" xfId="8419" xr:uid="{CEBFF830-13CD-446C-A96F-1554A0CAC81E}"/>
    <cellStyle name="40% - Ênfase1 77" xfId="3399" xr:uid="{55E35E64-ED77-45CD-A6F9-68B7F9D7F0E4}"/>
    <cellStyle name="40% - Ênfase1 77 2" xfId="5679" xr:uid="{181CD4A5-1B85-4237-A144-FAB9A5E98EC9}"/>
    <cellStyle name="40% - Ênfase1 77 2 2" xfId="10286" xr:uid="{35D8CDE9-381F-4C14-9F48-F5F27B6031A7}"/>
    <cellStyle name="40% - Ênfase1 77 3" xfId="6916" xr:uid="{AAA2C18D-3D45-49D6-906E-EE7BD13DD97A}"/>
    <cellStyle name="40% - Ênfase1 77 3 2" xfId="11523" xr:uid="{436AEC4E-74F2-4FCD-BD7D-3005E7EF3A33}"/>
    <cellStyle name="40% - Ênfase1 77 4" xfId="8433" xr:uid="{FE267D64-B5A5-4F7A-B6D8-064EC4C7AF5F}"/>
    <cellStyle name="40% - Ênfase1 78" xfId="3413" xr:uid="{3CC22F79-85E8-478A-BAB1-EAD7AC1C6779}"/>
    <cellStyle name="40% - Ênfase1 78 2" xfId="5693" xr:uid="{2F7271D6-FAE0-4C66-8ED2-4A0792D46249}"/>
    <cellStyle name="40% - Ênfase1 78 2 2" xfId="10300" xr:uid="{08D8100D-1970-4244-A35E-99AA5D6D2191}"/>
    <cellStyle name="40% - Ênfase1 78 3" xfId="6930" xr:uid="{42EE7049-B6CE-4C13-9D82-795BB4C2379F}"/>
    <cellStyle name="40% - Ênfase1 78 3 2" xfId="11537" xr:uid="{1636FF4E-0734-42DE-A984-24A03FA5B9C5}"/>
    <cellStyle name="40% - Ênfase1 78 4" xfId="8447" xr:uid="{8CF69627-720A-424D-8644-10CBB619C8F4}"/>
    <cellStyle name="40% - Ênfase1 79" xfId="3427" xr:uid="{74406853-7B7F-4764-94B7-775B158A05A2}"/>
    <cellStyle name="40% - Ênfase1 79 2" xfId="5707" xr:uid="{2F662F14-88D2-400C-9035-B12CED06F0A1}"/>
    <cellStyle name="40% - Ênfase1 79 2 2" xfId="10314" xr:uid="{AB889DE6-D539-48D0-A5F8-5567D9D588C8}"/>
    <cellStyle name="40% - Ênfase1 79 3" xfId="6944" xr:uid="{8D5FF94C-B655-4330-A54F-8EB4CD54F221}"/>
    <cellStyle name="40% - Ênfase1 79 3 2" xfId="11551" xr:uid="{436AD90A-051B-46FB-BB9C-8CBD71186799}"/>
    <cellStyle name="40% - Ênfase1 79 4" xfId="8461" xr:uid="{3FD1AA2A-EBC0-4D1D-89AE-36B0916DE9EC}"/>
    <cellStyle name="40% - Ênfase1 8" xfId="468" xr:uid="{B6B7343A-B2AE-4A2E-894A-FB9FED0F6486}"/>
    <cellStyle name="40% - Ênfase1 8 2" xfId="1417" xr:uid="{944B34FB-E2B8-4F74-841D-BA77876E6247}"/>
    <cellStyle name="40% - Ênfase1 8 2 2" xfId="4669" xr:uid="{4037F933-6A05-4BAD-98F2-6D3C82AD60DD}"/>
    <cellStyle name="40% - Ênfase1 8 2 2 2" xfId="14220" xr:uid="{13150216-A8D9-4E0C-AB9F-90FD87436A57}"/>
    <cellStyle name="40% - Ênfase1 8 2 3" xfId="9309" xr:uid="{0DE486BD-66A8-4ACE-9D80-5E68EE72525D}"/>
    <cellStyle name="40% - Ênfase1 8 3" xfId="5935" xr:uid="{D8D2AA05-B500-47D1-BD03-8A66C4E63D34}"/>
    <cellStyle name="40% - Ênfase1 8 3 2" xfId="10542" xr:uid="{3EC3A0E0-C00E-4BA5-8181-F1CEF05DFA46}"/>
    <cellStyle name="40% - Ênfase1 8 4" xfId="4316" xr:uid="{4D5B0ABD-53CD-4B0B-8462-DD48DAF861F3}"/>
    <cellStyle name="40% - Ênfase1 8 4 2" xfId="9222" xr:uid="{99C1D2CE-082C-4FAF-95E4-28914573FA00}"/>
    <cellStyle name="40% - Ênfase1 8 5" xfId="2355" xr:uid="{81D66623-D325-4C09-B7E2-FEC246A199C7}"/>
    <cellStyle name="40% - Ênfase1 80" xfId="3441" xr:uid="{9130782E-F605-4536-B44B-451B9281157E}"/>
    <cellStyle name="40% - Ênfase1 80 2" xfId="5721" xr:uid="{F84541BA-D748-44F9-A7CC-61220DB326BF}"/>
    <cellStyle name="40% - Ênfase1 80 2 2" xfId="10328" xr:uid="{9FC9E31B-74D5-4CF4-8B15-9829AB091F62}"/>
    <cellStyle name="40% - Ênfase1 80 3" xfId="6958" xr:uid="{CE8B1B08-B9C0-4C64-8E98-3226631B216E}"/>
    <cellStyle name="40% - Ênfase1 80 3 2" xfId="11565" xr:uid="{5F3D105D-71C4-4095-A42F-A003A8651B3E}"/>
    <cellStyle name="40% - Ênfase1 80 4" xfId="8475" xr:uid="{A7404E7A-3069-4783-80D6-75240CE0E8CD}"/>
    <cellStyle name="40% - Ênfase1 81" xfId="3455" xr:uid="{D5CBE407-B50A-41A2-B1BF-7C76E53AACD9}"/>
    <cellStyle name="40% - Ênfase1 81 2" xfId="5735" xr:uid="{B64E3F65-79CA-4E0D-B167-4278F0E0B9A0}"/>
    <cellStyle name="40% - Ênfase1 81 2 2" xfId="10342" xr:uid="{D6BEE1C8-8A4A-4059-BBC3-1B779967E488}"/>
    <cellStyle name="40% - Ênfase1 81 3" xfId="6972" xr:uid="{049493A3-AED8-4A2F-915F-F555B27BAE23}"/>
    <cellStyle name="40% - Ênfase1 81 3 2" xfId="11579" xr:uid="{D283FC98-7A3F-4671-B03D-860FFC938515}"/>
    <cellStyle name="40% - Ênfase1 81 4" xfId="8489" xr:uid="{35A045DA-75C1-4CD3-899F-6C8C256CDDA3}"/>
    <cellStyle name="40% - Ênfase1 82" xfId="3469" xr:uid="{732CD622-6F50-4CD9-B595-720FBA225192}"/>
    <cellStyle name="40% - Ênfase1 82 2" xfId="5749" xr:uid="{AD408677-C548-4F35-8A65-A0ABB9EA87F0}"/>
    <cellStyle name="40% - Ênfase1 82 2 2" xfId="10356" xr:uid="{5AEC4320-91FF-4FB5-9EED-328FD9B6CA67}"/>
    <cellStyle name="40% - Ênfase1 82 3" xfId="6986" xr:uid="{C0E7FF02-386F-4C95-B593-625CC2BF12B2}"/>
    <cellStyle name="40% - Ênfase1 82 3 2" xfId="11593" xr:uid="{F614ABC6-BA3C-4FED-AA19-213662B844BE}"/>
    <cellStyle name="40% - Ênfase1 82 4" xfId="8503" xr:uid="{DABFD744-49FF-407A-B5A6-599A5FADD387}"/>
    <cellStyle name="40% - Ênfase1 83" xfId="3483" xr:uid="{41AE3FC9-1366-44F0-A5A4-6A67CDDAE296}"/>
    <cellStyle name="40% - Ênfase1 83 2" xfId="5763" xr:uid="{EF1CE54B-D7CA-4753-B459-D196F1D269C9}"/>
    <cellStyle name="40% - Ênfase1 83 2 2" xfId="10370" xr:uid="{53D71701-F4FC-43DA-980C-77271B0EEB4C}"/>
    <cellStyle name="40% - Ênfase1 83 3" xfId="7000" xr:uid="{101A2F8F-46AF-4274-ADFE-D377BFD89E58}"/>
    <cellStyle name="40% - Ênfase1 83 3 2" xfId="11607" xr:uid="{BC7DE8EA-EB53-4285-9A46-84B155252D64}"/>
    <cellStyle name="40% - Ênfase1 83 4" xfId="8517" xr:uid="{70C0E201-88AB-46B9-A1EB-C0B7EF24427E}"/>
    <cellStyle name="40% - Ênfase1 84" xfId="3497" xr:uid="{74BA688F-29B0-4B82-8A31-19577BFCCB18}"/>
    <cellStyle name="40% - Ênfase1 84 2" xfId="5777" xr:uid="{6579FACB-81F2-4A59-844C-866BB1579ED7}"/>
    <cellStyle name="40% - Ênfase1 84 2 2" xfId="10384" xr:uid="{B26D3CD8-1620-425F-B280-42D083B7A9C0}"/>
    <cellStyle name="40% - Ênfase1 84 3" xfId="7014" xr:uid="{11D73F66-A2E4-456A-B565-04449F9DF7B6}"/>
    <cellStyle name="40% - Ênfase1 84 3 2" xfId="11621" xr:uid="{5C3CFF8A-A387-457A-A2AD-6CFB4A011E7D}"/>
    <cellStyle name="40% - Ênfase1 84 4" xfId="8531" xr:uid="{628867FD-13FA-4885-B984-BB1DB42BC537}"/>
    <cellStyle name="40% - Ênfase1 85" xfId="3511" xr:uid="{02D9760C-2F90-4E1C-99D5-4B168324B6DA}"/>
    <cellStyle name="40% - Ênfase1 85 2" xfId="5791" xr:uid="{AD0D4CDD-C5C7-4B18-B817-CD6FA75584D2}"/>
    <cellStyle name="40% - Ênfase1 85 2 2" xfId="10398" xr:uid="{184DC08D-6291-4D26-A85A-5573983CBD1B}"/>
    <cellStyle name="40% - Ênfase1 85 3" xfId="7028" xr:uid="{CD0BB859-24C1-4426-BCB5-A64C662FCD69}"/>
    <cellStyle name="40% - Ênfase1 85 3 2" xfId="11635" xr:uid="{EC65C64F-786F-494E-9CFF-8031314F31F2}"/>
    <cellStyle name="40% - Ênfase1 85 4" xfId="8545" xr:uid="{C1E60693-8952-4667-AFF1-FE34CB4D615B}"/>
    <cellStyle name="40% - Ênfase1 86" xfId="3525" xr:uid="{EE6C197E-03FC-405C-BC69-D24FBDFE02BE}"/>
    <cellStyle name="40% - Ênfase1 86 2" xfId="5805" xr:uid="{0C8CBB73-EC9B-499C-A70A-B3BCA36510C4}"/>
    <cellStyle name="40% - Ênfase1 86 2 2" xfId="10412" xr:uid="{34EA5059-8AF4-45BF-B6A4-613CA7B6620C}"/>
    <cellStyle name="40% - Ênfase1 86 3" xfId="7042" xr:uid="{503713C6-1FAA-437B-AE72-58239F95CEDB}"/>
    <cellStyle name="40% - Ênfase1 86 3 2" xfId="11649" xr:uid="{B0CF5242-932B-4984-9480-36C2669E7EB6}"/>
    <cellStyle name="40% - Ênfase1 86 4" xfId="8559" xr:uid="{5787E021-8B10-4B18-973B-2C8D7378FE02}"/>
    <cellStyle name="40% - Ênfase1 87" xfId="3539" xr:uid="{B65D3194-AC22-4165-AA1A-27ED3699CA87}"/>
    <cellStyle name="40% - Ênfase1 87 2" xfId="5819" xr:uid="{2AD3B157-A028-49B4-9393-C9832B5238A0}"/>
    <cellStyle name="40% - Ênfase1 87 2 2" xfId="10426" xr:uid="{41D674C8-E36D-48B8-8B63-08D028B93BCE}"/>
    <cellStyle name="40% - Ênfase1 87 3" xfId="7056" xr:uid="{4A0DE66B-5991-4C0F-B118-1EAAAFFA6C97}"/>
    <cellStyle name="40% - Ênfase1 87 3 2" xfId="11663" xr:uid="{CF7BF65B-55CD-4EB9-9ADE-02FD3F44B131}"/>
    <cellStyle name="40% - Ênfase1 87 4" xfId="8573" xr:uid="{C693E6BB-0DB9-400D-A111-18F1D347C1D2}"/>
    <cellStyle name="40% - Ênfase1 88" xfId="3553" xr:uid="{BC261034-5CC4-4278-80E7-BA4651675994}"/>
    <cellStyle name="40% - Ênfase1 88 2" xfId="5833" xr:uid="{B4AAC674-42D0-48B0-9B40-3E9358742B1F}"/>
    <cellStyle name="40% - Ênfase1 88 2 2" xfId="10440" xr:uid="{6FF19013-D4A0-4AF1-BE97-285235BB63CC}"/>
    <cellStyle name="40% - Ênfase1 88 3" xfId="7070" xr:uid="{73783CE6-032C-4C13-B5AB-D78A6611DD64}"/>
    <cellStyle name="40% - Ênfase1 88 3 2" xfId="11677" xr:uid="{0FDBBE7C-8628-47D4-83B0-78C501F569E5}"/>
    <cellStyle name="40% - Ênfase1 88 4" xfId="8587" xr:uid="{2D9C5FE8-B5AC-4D5A-834D-0BFE8C4F1859}"/>
    <cellStyle name="40% - Ênfase1 89" xfId="3567" xr:uid="{A93AAFB6-F215-45F7-86F3-8C957C88C5E8}"/>
    <cellStyle name="40% - Ênfase1 89 2" xfId="5847" xr:uid="{774FA211-D3F2-441A-80CA-7DB23A4316AD}"/>
    <cellStyle name="40% - Ênfase1 89 2 2" xfId="10454" xr:uid="{A568A26A-F87F-4CDF-93C9-C6EFC873A53A}"/>
    <cellStyle name="40% - Ênfase1 89 3" xfId="7084" xr:uid="{C96527DE-E512-4403-9C53-0D0428878B8F}"/>
    <cellStyle name="40% - Ênfase1 89 3 2" xfId="11691" xr:uid="{A258C92A-D972-4487-BC89-6094A36CC30D}"/>
    <cellStyle name="40% - Ênfase1 89 4" xfId="8601" xr:uid="{D0DF660B-1CE0-45B9-BD50-EB8964231257}"/>
    <cellStyle name="40% - Ênfase1 9" xfId="483" xr:uid="{1422C16C-7D39-40DD-921D-C523C41E9819}"/>
    <cellStyle name="40% - Ênfase1 9 2" xfId="1432" xr:uid="{D15DF817-611F-43DC-8552-E976B5EFA8C0}"/>
    <cellStyle name="40% - Ênfase1 9 2 2" xfId="4684" xr:uid="{5630EE80-0B84-46D3-A3A2-66FB8B2B3A00}"/>
    <cellStyle name="40% - Ênfase1 9 2 3" xfId="13290" xr:uid="{3220AFB1-0CEA-4D9D-B17B-ED24E945C164}"/>
    <cellStyle name="40% - Ênfase1 9 3" xfId="7133" xr:uid="{8200CDFA-A0D3-4F4B-A08B-DFDB12ED6E5B}"/>
    <cellStyle name="40% - Ênfase1 9 3 2" xfId="11738" xr:uid="{E4BACD6B-EBBF-4521-881C-76281335E9F3}"/>
    <cellStyle name="40% - Ênfase1 9 4" xfId="2370" xr:uid="{72BD49EA-B60C-4B63-8E15-7665E3A5AE9D}"/>
    <cellStyle name="40% - Ênfase1 90" xfId="3581" xr:uid="{8289E557-3268-48C8-9E6F-4703FFE5C9F6}"/>
    <cellStyle name="40% - Ênfase1 90 2" xfId="5861" xr:uid="{8E92A0C9-FD61-4505-B58A-7219785A2488}"/>
    <cellStyle name="40% - Ênfase1 90 2 2" xfId="10468" xr:uid="{A3D98F10-F892-42BF-8E86-C15E17114FAF}"/>
    <cellStyle name="40% - Ênfase1 90 3" xfId="7098" xr:uid="{20F90EF8-A237-42F4-B9D6-C579F076D9A6}"/>
    <cellStyle name="40% - Ênfase1 90 3 2" xfId="11705" xr:uid="{62C29509-93EF-41FD-AFE2-DB64D013D23B}"/>
    <cellStyle name="40% - Ênfase1 90 4" xfId="8615" xr:uid="{4D36FB77-AFB1-41FF-BC68-3DA96FDDD7E7}"/>
    <cellStyle name="40% - Ênfase1 91" xfId="3595" xr:uid="{2504665B-1C1C-4719-97C1-7537DE9EB0A0}"/>
    <cellStyle name="40% - Ênfase1 91 2" xfId="5875" xr:uid="{804E318B-89A3-47D9-B1EF-5D8694DE63DD}"/>
    <cellStyle name="40% - Ênfase1 91 2 2" xfId="10482" xr:uid="{66D717CD-0497-4492-ABD5-E2A15E4543F9}"/>
    <cellStyle name="40% - Ênfase1 91 3" xfId="7112" xr:uid="{5F60F2E3-32D5-4248-A680-8B499BD61B20}"/>
    <cellStyle name="40% - Ênfase1 91 3 2" xfId="11719" xr:uid="{3ED00AC9-7FFD-426E-B937-F5D1E60782D3}"/>
    <cellStyle name="40% - Ênfase1 91 4" xfId="8629" xr:uid="{2B55EB48-AC7A-4892-B21E-12B65088049C}"/>
    <cellStyle name="40% - Ênfase1 92" xfId="3609" xr:uid="{52C20BF5-A4F0-4D15-B6CC-8FA4A1FEEE7C}"/>
    <cellStyle name="40% - Ênfase1 92 2" xfId="8643" xr:uid="{FDEC44C3-0D09-4E76-9BB3-5B7DEE623E8E}"/>
    <cellStyle name="40% - Ênfase1 93" xfId="3623" xr:uid="{75EB1B12-417F-44D7-A7E0-4E72A2BDE03D}"/>
    <cellStyle name="40% - Ênfase1 93 2" xfId="8657" xr:uid="{B25F40FC-E48C-4B96-9C24-94DB8A425F3F}"/>
    <cellStyle name="40% - Ênfase1 94" xfId="3637" xr:uid="{AA34626B-7EF8-4752-BD8D-74CF893DB423}"/>
    <cellStyle name="40% - Ênfase1 94 2" xfId="8671" xr:uid="{4F478718-600E-4775-8B27-1BAB235A1C02}"/>
    <cellStyle name="40% - Ênfase1 95" xfId="3651" xr:uid="{7561EDFB-D0F9-486F-B846-C3E213E6C480}"/>
    <cellStyle name="40% - Ênfase1 95 2" xfId="8685" xr:uid="{831EB380-71BC-4E79-BFC9-13EFF84515D0}"/>
    <cellStyle name="40% - Ênfase1 96" xfId="3665" xr:uid="{18CE61DA-7937-469D-9D5B-49F4952775E2}"/>
    <cellStyle name="40% - Ênfase1 96 2" xfId="8699" xr:uid="{78F9D541-7E9D-4094-80A5-D89187082DBC}"/>
    <cellStyle name="40% - Ênfase1 97" xfId="3679" xr:uid="{816A2F78-26AE-4463-B340-B384CA352970}"/>
    <cellStyle name="40% - Ênfase1 97 2" xfId="8713" xr:uid="{07697D09-8357-4086-91B9-E023B3E7A5DA}"/>
    <cellStyle name="40% - Ênfase1 98" xfId="3693" xr:uid="{002404B3-6136-4FCA-876F-B9B63A5B5422}"/>
    <cellStyle name="40% - Ênfase1 98 2" xfId="8727" xr:uid="{6C2FA366-8B0D-437F-9C94-FF014119F914}"/>
    <cellStyle name="40% - Ênfase1 99" xfId="3707" xr:uid="{18247490-7727-4140-8A0B-4AA52C2F53CC}"/>
    <cellStyle name="40% - Ênfase1 99 2" xfId="8741" xr:uid="{CF31DB7E-01DE-4ACA-A8AF-7B8CD1B5EF69}"/>
    <cellStyle name="40% - Ênfase2" xfId="114" builtinId="35" customBuiltin="1"/>
    <cellStyle name="40% - Ênfase2 10" xfId="500" xr:uid="{43D7C403-ECD9-4DF3-8DF3-534B2E99E015}"/>
    <cellStyle name="40% - Ênfase2 10 2" xfId="1449" xr:uid="{17731376-6FF3-4F71-87CE-200B50799577}"/>
    <cellStyle name="40% - Ênfase2 10 2 2" xfId="4700" xr:uid="{16DE4943-E51F-4F5C-9435-30EFD617B8CC}"/>
    <cellStyle name="40% - Ênfase2 10 2 2 2" xfId="14236" xr:uid="{8BA7F377-EAC6-44C9-B1B1-7CEBDCC072E5}"/>
    <cellStyle name="40% - Ênfase2 10 2 3" xfId="9326" xr:uid="{F38C6C8E-4B95-4DFE-A088-E34982CC8AC5}"/>
    <cellStyle name="40% - Ênfase2 10 3" xfId="5952" xr:uid="{E9CFE94A-3631-4DA3-B2F5-77E261C7BC71}"/>
    <cellStyle name="40% - Ênfase2 10 3 2" xfId="10559" xr:uid="{A4157DEE-9097-47F5-87A2-4551AAA67BF7}"/>
    <cellStyle name="40% - Ênfase2 10 4" xfId="2386" xr:uid="{A0E12E1A-1834-446F-A778-C1D45C9FBC81}"/>
    <cellStyle name="40% - Ênfase2 10 4 2" xfId="13474" xr:uid="{D24F4E55-682D-4068-A154-993E5B834B81}"/>
    <cellStyle name="40% - Ênfase2 10 5" xfId="7477" xr:uid="{53C3A281-E8DE-4EF5-B0D9-2D386D4ADD6F}"/>
    <cellStyle name="40% - Ênfase2 100" xfId="3723" xr:uid="{7BA458F5-0F76-450D-92A7-A7DA53851635}"/>
    <cellStyle name="40% - Ênfase2 100 2" xfId="8757" xr:uid="{12240AF5-7998-4105-B786-2D45D05F71FE}"/>
    <cellStyle name="40% - Ênfase2 101" xfId="3737" xr:uid="{570FAA8C-9AF7-4784-9CA1-D79CEC2F7EA0}"/>
    <cellStyle name="40% - Ênfase2 101 2" xfId="8771" xr:uid="{ABC33A1C-C870-419E-8319-F6590FA80104}"/>
    <cellStyle name="40% - Ênfase2 102" xfId="3751" xr:uid="{6A1A8C5C-F058-4205-9F42-BE860640EB2B}"/>
    <cellStyle name="40% - Ênfase2 102 2" xfId="8785" xr:uid="{99DCB073-4FDD-4431-A80C-2E627BA130A1}"/>
    <cellStyle name="40% - Ênfase2 103" xfId="3765" xr:uid="{F57F8955-77EF-4913-89E9-660F0BEA9BC0}"/>
    <cellStyle name="40% - Ênfase2 103 2" xfId="8799" xr:uid="{9ACAAAF4-4174-4A27-A8BD-00DC20B1BA43}"/>
    <cellStyle name="40% - Ênfase2 104" xfId="3779" xr:uid="{A108327E-2156-43E2-8C7D-486D60A19A6A}"/>
    <cellStyle name="40% - Ênfase2 104 2" xfId="8813" xr:uid="{47EE48AB-1D60-46AB-BA26-CC44B05AC354}"/>
    <cellStyle name="40% - Ênfase2 105" xfId="3793" xr:uid="{514B7734-BA28-4C5C-8E0C-24B5E55506BE}"/>
    <cellStyle name="40% - Ênfase2 105 2" xfId="8827" xr:uid="{A134B81D-A139-4D86-814B-64DDFC4BBE37}"/>
    <cellStyle name="40% - Ênfase2 106" xfId="3807" xr:uid="{FFC990F1-5804-49D3-A3F0-D5030E81B447}"/>
    <cellStyle name="40% - Ênfase2 106 2" xfId="8841" xr:uid="{67FA05D7-7CEF-4F7D-8EBA-8F2A5668CB9D}"/>
    <cellStyle name="40% - Ênfase2 107" xfId="3821" xr:uid="{DE58455F-CF65-427E-8771-8EF2AD1379FB}"/>
    <cellStyle name="40% - Ênfase2 107 2" xfId="8855" xr:uid="{A380952F-20A9-4933-9A7E-16B525901DD2}"/>
    <cellStyle name="40% - Ênfase2 108" xfId="3835" xr:uid="{7316131D-AD66-45B0-9D2A-22326F6A752A}"/>
    <cellStyle name="40% - Ênfase2 108 2" xfId="8869" xr:uid="{E858E8BD-ACBA-4DE6-BE1D-509D69D32B7E}"/>
    <cellStyle name="40% - Ênfase2 109" xfId="3849" xr:uid="{9DAA4880-A08C-4BB8-ADC9-BD33AD661B43}"/>
    <cellStyle name="40% - Ênfase2 109 2" xfId="8883" xr:uid="{473BE846-6E79-4BAE-961C-5184F7A5000E}"/>
    <cellStyle name="40% - Ênfase2 11" xfId="515" xr:uid="{9B33A36A-A8E6-4762-9B16-C9788180F854}"/>
    <cellStyle name="40% - Ênfase2 11 2" xfId="1464" xr:uid="{C701C4A7-5BC7-4422-92CC-8A7EE572B905}"/>
    <cellStyle name="40% - Ênfase2 11 2 2" xfId="4725" xr:uid="{577E2352-CC5F-4783-ACEB-2B7780D1CA22}"/>
    <cellStyle name="40% - Ênfase2 11 2 3" xfId="13306" xr:uid="{992CE79A-B3E8-45FC-AD4C-1D70CF8CD5FD}"/>
    <cellStyle name="40% - Ênfase2 11 3" xfId="4337" xr:uid="{BEA4C2C4-0872-452D-B948-A08508C54E07}"/>
    <cellStyle name="40% - Ênfase2 11 4" xfId="2400" xr:uid="{57765F9A-2115-48DF-A65D-70EA97F83DE9}"/>
    <cellStyle name="40% - Ênfase2 11 4 2" xfId="13488" xr:uid="{BA7B99AB-7A7D-491D-9386-439755477EF9}"/>
    <cellStyle name="40% - Ênfase2 11 5" xfId="7491" xr:uid="{F7FBFE93-587E-4E9A-90A0-F282E76444D4}"/>
    <cellStyle name="40% - Ênfase2 110" xfId="3863" xr:uid="{E0C06B23-DD45-4756-9276-39A7928A759F}"/>
    <cellStyle name="40% - Ênfase2 110 2" xfId="8897" xr:uid="{5440EB1D-63D9-4D57-A086-1BE008459E44}"/>
    <cellStyle name="40% - Ênfase2 111" xfId="3877" xr:uid="{FF00BC83-B906-4538-AE32-BC62E637CF8B}"/>
    <cellStyle name="40% - Ênfase2 111 2" xfId="8911" xr:uid="{76692B89-753F-4585-AEBE-8519FB28AC4D}"/>
    <cellStyle name="40% - Ênfase2 112" xfId="3891" xr:uid="{66C8A0EC-29D4-42D6-A8B1-17E82FF88187}"/>
    <cellStyle name="40% - Ênfase2 112 2" xfId="8925" xr:uid="{5C06820E-1ED9-46B1-B2A7-B65D3EFDFCEB}"/>
    <cellStyle name="40% - Ênfase2 113" xfId="3905" xr:uid="{B0E067A3-678E-4727-9C75-D4AEAE06FE0A}"/>
    <cellStyle name="40% - Ênfase2 113 2" xfId="8939" xr:uid="{0047CDC3-C7E1-4689-AACF-9AE2A6C4080B}"/>
    <cellStyle name="40% - Ênfase2 114" xfId="3919" xr:uid="{07A22509-FD06-45B6-A64D-A1968225192F}"/>
    <cellStyle name="40% - Ênfase2 114 2" xfId="8953" xr:uid="{07C2B3E8-8626-411C-877C-A8BB7B2B9481}"/>
    <cellStyle name="40% - Ênfase2 115" xfId="3933" xr:uid="{F2BE1A09-579C-4DF0-BBBF-943D8D00B6B3}"/>
    <cellStyle name="40% - Ênfase2 115 2" xfId="8967" xr:uid="{B3A0E440-A1EE-4FC3-8BAB-CFF3F38BF2AA}"/>
    <cellStyle name="40% - Ênfase2 116" xfId="3947" xr:uid="{7870382C-0D58-4692-B6B9-D5F18B94A2BD}"/>
    <cellStyle name="40% - Ênfase2 116 2" xfId="8981" xr:uid="{0CE206D2-6427-4601-9B5A-C4FA80719487}"/>
    <cellStyle name="40% - Ênfase2 117" xfId="3961" xr:uid="{6F747E99-695D-460C-B110-45C8F4640A9F}"/>
    <cellStyle name="40% - Ênfase2 117 2" xfId="8995" xr:uid="{0805BF1B-03FA-4601-B3B8-6D1A7CDE08B4}"/>
    <cellStyle name="40% - Ênfase2 118" xfId="3975" xr:uid="{4CFA261B-BC02-4627-B18D-130178BEA3FD}"/>
    <cellStyle name="40% - Ênfase2 118 2" xfId="9009" xr:uid="{7D3640D6-A85F-423D-97FC-41C048A690EB}"/>
    <cellStyle name="40% - Ênfase2 119" xfId="3989" xr:uid="{870068E5-5B96-44BF-A60C-E98E589AFE06}"/>
    <cellStyle name="40% - Ênfase2 119 2" xfId="9023" xr:uid="{2248D4BE-06A3-41D7-90DE-3E946DDAE8FF}"/>
    <cellStyle name="40% - Ênfase2 12" xfId="530" xr:uid="{4769E7EC-3A81-44E1-84EB-3307650AD6DE}"/>
    <cellStyle name="40% - Ênfase2 12 2" xfId="1479" xr:uid="{9683AB08-C2BE-49AE-8FD7-FE266EC05BA1}"/>
    <cellStyle name="40% - Ênfase2 12 2 2" xfId="4726" xr:uid="{ECD8B319-14BA-462D-B4E0-B85599948032}"/>
    <cellStyle name="40% - Ênfase2 12 2 2 2" xfId="14253" xr:uid="{11A8D1CC-CED2-415F-8141-249AA8E7506B}"/>
    <cellStyle name="40% - Ênfase2 12 2 3" xfId="9344" xr:uid="{D597638A-A9B2-46C3-AB89-755DF1E0D333}"/>
    <cellStyle name="40% - Ênfase2 12 3" xfId="5970" xr:uid="{51A48670-176B-4D34-A538-2C4AC238CFE2}"/>
    <cellStyle name="40% - Ênfase2 12 3 2" xfId="10577" xr:uid="{2388C037-6F0D-463E-95E8-79A8FB3F6D9D}"/>
    <cellStyle name="40% - Ênfase2 12 4" xfId="2415" xr:uid="{02F71004-EAF7-4D0E-A413-523DBCFE4213}"/>
    <cellStyle name="40% - Ênfase2 12 4 2" xfId="13503" xr:uid="{920A7C34-BE47-4DA4-9413-2507EA8BC340}"/>
    <cellStyle name="40% - Ênfase2 12 5" xfId="7506" xr:uid="{5327B741-3D73-4FB0-907C-721F89D481B9}"/>
    <cellStyle name="40% - Ênfase2 120" xfId="4004" xr:uid="{0A4855B0-E1E9-4597-BB69-FB7D0BA4CAB1}"/>
    <cellStyle name="40% - Ênfase2 120 2" xfId="9037" xr:uid="{42BC278A-AE61-4ACE-93BA-068F837B035A}"/>
    <cellStyle name="40% - Ênfase2 121" xfId="4018" xr:uid="{AEEB1F9E-6035-49C6-89D0-4B003B55ED44}"/>
    <cellStyle name="40% - Ênfase2 121 2" xfId="9051" xr:uid="{8CF1F6AC-E2C8-489F-952B-F843B22F9D73}"/>
    <cellStyle name="40% - Ênfase2 122" xfId="2208" xr:uid="{D88246E7-2C4D-4AB7-901E-172EC7C931A6}"/>
    <cellStyle name="40% - Ênfase2 123" xfId="2178" xr:uid="{472878A1-524E-425F-8811-0457853F5CCB}"/>
    <cellStyle name="40% - Ênfase2 123 2" xfId="13432" xr:uid="{2D3DC3EB-4F89-4350-935F-5A32147919F5}"/>
    <cellStyle name="40% - Ênfase2 124" xfId="313" xr:uid="{72575DC1-1005-4B4A-AF87-9E8BD998802A}"/>
    <cellStyle name="40% - Ênfase2 125" xfId="7439" xr:uid="{F778FC5B-D584-453A-B64F-73E8E539421C}"/>
    <cellStyle name="40% - Ênfase2 13" xfId="545" xr:uid="{B3485BE1-685D-44E1-9D95-4272B16921CB}"/>
    <cellStyle name="40% - Ênfase2 13 2" xfId="1494" xr:uid="{9B03E3E0-2F83-45D2-8FB7-E938E636C128}"/>
    <cellStyle name="40% - Ênfase2 13 2 2" xfId="4772" xr:uid="{7A78A11E-A789-422C-B368-03184EEF0752}"/>
    <cellStyle name="40% - Ênfase2 13 2 2 2" xfId="14280" xr:uid="{5693E824-E426-4FD8-B3DD-D797F6EAB450}"/>
    <cellStyle name="40% - Ênfase2 13 2 3" xfId="9379" xr:uid="{5E7B9988-7580-4DEC-896F-51BBCBAD856B}"/>
    <cellStyle name="40% - Ênfase2 13 3" xfId="6009" xr:uid="{46FCFC75-5723-4E80-9C6D-95A0F7AD1880}"/>
    <cellStyle name="40% - Ênfase2 13 3 2" xfId="10616" xr:uid="{74BE770C-67D4-4E21-9910-BA87AF66AB3B}"/>
    <cellStyle name="40% - Ênfase2 13 4" xfId="2430" xr:uid="{F3CD2093-4C72-4123-B0D3-37D2E0767AD5}"/>
    <cellStyle name="40% - Ênfase2 13 4 2" xfId="13518" xr:uid="{E1B169A7-D267-437A-9152-9829DF1094B7}"/>
    <cellStyle name="40% - Ênfase2 13 5" xfId="7521" xr:uid="{70091E70-180F-43F2-A517-7E4AAFBD9D02}"/>
    <cellStyle name="40% - Ênfase2 14" xfId="560" xr:uid="{FA8B08BE-BF8B-41A3-8599-343554680E26}"/>
    <cellStyle name="40% - Ênfase2 14 2" xfId="1509" xr:uid="{00F87B56-D86E-4416-A1A4-8C83BF3A38BC}"/>
    <cellStyle name="40% - Ênfase2 14 2 2" xfId="4798" xr:uid="{148B0D04-1A3C-4DC6-B88B-16A6EABBC6DD}"/>
    <cellStyle name="40% - Ênfase2 14 2 2 2" xfId="14306" xr:uid="{7CA81C2F-EFCC-41AF-BF9C-D36BB576C27B}"/>
    <cellStyle name="40% - Ênfase2 14 2 3" xfId="9405" xr:uid="{07DB1241-6F95-46C3-B821-58EC691267C4}"/>
    <cellStyle name="40% - Ênfase2 14 3" xfId="6035" xr:uid="{8911D41C-F996-4AC5-86C0-94BAF139442C}"/>
    <cellStyle name="40% - Ênfase2 14 3 2" xfId="10642" xr:uid="{21A00781-3807-4620-AB8B-90D364830216}"/>
    <cellStyle name="40% - Ênfase2 14 4" xfId="2445" xr:uid="{9D15AD2C-FD03-458A-9BEC-EB5E2AF7D547}"/>
    <cellStyle name="40% - Ênfase2 14 4 2" xfId="13533" xr:uid="{5700F2D1-F2BA-4962-9B21-0368C28FA256}"/>
    <cellStyle name="40% - Ênfase2 14 5" xfId="7536" xr:uid="{B4C1491A-C28D-4EF0-AB60-E8AF07443CC7}"/>
    <cellStyle name="40% - Ênfase2 15" xfId="575" xr:uid="{119C163F-BF84-419E-A0FF-98021EA02C38}"/>
    <cellStyle name="40% - Ênfase2 15 2" xfId="1524" xr:uid="{27C46FF4-0C95-4DCE-94BB-CB9A19F368B7}"/>
    <cellStyle name="40% - Ênfase2 15 2 2" xfId="4813" xr:uid="{49600A40-89C9-41CF-ABFE-246B00DD368E}"/>
    <cellStyle name="40% - Ênfase2 15 2 2 2" xfId="14321" xr:uid="{4F7D6907-C4DD-4048-817C-64F221D20805}"/>
    <cellStyle name="40% - Ênfase2 15 2 3" xfId="9420" xr:uid="{FCA780FE-0CC2-4DF0-96D2-9FA8F01960B5}"/>
    <cellStyle name="40% - Ênfase2 15 3" xfId="6050" xr:uid="{B481C99F-1D54-4A2A-AAEF-E584B9F636D8}"/>
    <cellStyle name="40% - Ênfase2 15 3 2" xfId="10657" xr:uid="{A61DE746-B6E3-435D-8CCD-A28F6FC7E55D}"/>
    <cellStyle name="40% - Ênfase2 15 4" xfId="2461" xr:uid="{AB91AE21-8240-4CA1-BA30-FB558F296398}"/>
    <cellStyle name="40% - Ênfase2 15 4 2" xfId="13549" xr:uid="{0AA4EBA3-8473-4C4A-AA66-4BAA951E121F}"/>
    <cellStyle name="40% - Ênfase2 15 5" xfId="7552" xr:uid="{BA167DC8-C491-451B-9B58-80950CAF76E2}"/>
    <cellStyle name="40% - Ênfase2 16" xfId="590" xr:uid="{E3E98EDE-5274-4E21-92E2-5DDDF9DA0383}"/>
    <cellStyle name="40% - Ênfase2 16 2" xfId="1539" xr:uid="{96BC4347-7B9B-46FB-99C7-7F703A2A2D66}"/>
    <cellStyle name="40% - Ênfase2 16 2 2" xfId="4828" xr:uid="{87C804CB-7A89-4CED-9DE2-BE0796366DE7}"/>
    <cellStyle name="40% - Ênfase2 16 2 2 2" xfId="14336" xr:uid="{485C7F0D-44F6-47AF-9C2D-F2262C2C2F8D}"/>
    <cellStyle name="40% - Ênfase2 16 2 3" xfId="9435" xr:uid="{AFAA2940-E8B2-4CA5-B882-B41F0D72E28A}"/>
    <cellStyle name="40% - Ênfase2 16 3" xfId="6065" xr:uid="{282CD99A-5950-45D9-A621-D52BBCDC79F5}"/>
    <cellStyle name="40% - Ênfase2 16 3 2" xfId="10672" xr:uid="{9BFF04E2-51CD-4DC9-8451-294B0560206C}"/>
    <cellStyle name="40% - Ênfase2 16 4" xfId="2479" xr:uid="{92CF8C8E-AE3F-40BB-A3AA-0F3DC60DDC11}"/>
    <cellStyle name="40% - Ênfase2 16 4 2" xfId="13567" xr:uid="{A12314BA-98E3-46B6-B919-C87D655ED3B0}"/>
    <cellStyle name="40% - Ênfase2 16 5" xfId="7570" xr:uid="{DBFD460D-985C-4FD2-AA56-87C287A64BE9}"/>
    <cellStyle name="40% - Ênfase2 17" xfId="605" xr:uid="{F67CE7D2-641F-4D90-A170-CD8F9F99DCE4}"/>
    <cellStyle name="40% - Ênfase2 17 2" xfId="1554" xr:uid="{2BB843FD-2AE1-4BA9-AF0A-D4B0BE8B9908}"/>
    <cellStyle name="40% - Ênfase2 17 2 2" xfId="4843" xr:uid="{C330ED33-FF80-44DC-BB75-B356BA46FE90}"/>
    <cellStyle name="40% - Ênfase2 17 2 2 2" xfId="14351" xr:uid="{F78B03FB-A0C7-4179-AA44-9B8A1A036599}"/>
    <cellStyle name="40% - Ênfase2 17 2 3" xfId="9450" xr:uid="{307A10F1-AE69-4BEF-9A70-2B230C98BBA4}"/>
    <cellStyle name="40% - Ênfase2 17 3" xfId="6080" xr:uid="{E2E239B7-B162-4CDE-9AC9-0188B577A2D7}"/>
    <cellStyle name="40% - Ênfase2 17 3 2" xfId="10687" xr:uid="{52D5C50C-D1A8-425A-BEE8-A4D215201B83}"/>
    <cellStyle name="40% - Ênfase2 17 4" xfId="2498" xr:uid="{1D10E807-DF8F-4F24-B897-B37D98EB34D7}"/>
    <cellStyle name="40% - Ênfase2 17 4 2" xfId="13585" xr:uid="{B444FAA9-76AA-49A5-8235-844DA87032D4}"/>
    <cellStyle name="40% - Ênfase2 17 5" xfId="7589" xr:uid="{00373B19-6089-4E06-9DC1-5417D0971A96}"/>
    <cellStyle name="40% - Ênfase2 18" xfId="620" xr:uid="{6B8893DA-2D7F-48B3-B9F1-1E86D4E99F66}"/>
    <cellStyle name="40% - Ênfase2 18 2" xfId="1569" xr:uid="{2076180A-BD6D-48CA-8DA6-311235B738BE}"/>
    <cellStyle name="40% - Ênfase2 18 2 2" xfId="4858" xr:uid="{31AA9079-B90A-4651-9501-2407DDF7D97D}"/>
    <cellStyle name="40% - Ênfase2 18 2 2 2" xfId="14366" xr:uid="{584B565A-5F2D-42B5-A125-206BFD11CB51}"/>
    <cellStyle name="40% - Ênfase2 18 2 3" xfId="9465" xr:uid="{DBAB7012-8A35-41CB-8090-27B9A421854B}"/>
    <cellStyle name="40% - Ênfase2 18 3" xfId="6095" xr:uid="{5DDB2C83-A0A5-42DB-9C1E-2FF67128584A}"/>
    <cellStyle name="40% - Ênfase2 18 3 2" xfId="10702" xr:uid="{1661CAEB-6BFE-41F6-97A9-6893C57A0FD2}"/>
    <cellStyle name="40% - Ênfase2 18 4" xfId="2513" xr:uid="{3B18EBA1-4530-468F-8D25-8AF50CF9EA6E}"/>
    <cellStyle name="40% - Ênfase2 18 4 2" xfId="13600" xr:uid="{9B6ED39C-68B9-4DD6-91EA-8E979383EC54}"/>
    <cellStyle name="40% - Ênfase2 18 5" xfId="7604" xr:uid="{1D57B5D6-9B3F-4775-BB03-72A178B099C1}"/>
    <cellStyle name="40% - Ênfase2 19" xfId="635" xr:uid="{26719D98-3B72-4F38-AA5B-9DA0F7789221}"/>
    <cellStyle name="40% - Ênfase2 19 2" xfId="1584" xr:uid="{1E566C81-9E9D-47D8-93C3-6482820821EA}"/>
    <cellStyle name="40% - Ênfase2 19 2 2" xfId="4872" xr:uid="{1EFD763B-4F9E-4517-843A-410EC7A560A0}"/>
    <cellStyle name="40% - Ênfase2 19 2 2 2" xfId="14380" xr:uid="{78CDA51B-3FF1-4B41-BFDA-FC56BFAFE7F0}"/>
    <cellStyle name="40% - Ênfase2 19 2 3" xfId="9479" xr:uid="{410DA168-F260-4374-B271-7E7BA94B6437}"/>
    <cellStyle name="40% - Ênfase2 19 3" xfId="6109" xr:uid="{43E6AC7B-8BEB-482E-B769-2269F619DF4D}"/>
    <cellStyle name="40% - Ênfase2 19 3 2" xfId="10716" xr:uid="{5946892D-C7E8-4919-8F46-D099672804E7}"/>
    <cellStyle name="40% - Ênfase2 19 4" xfId="2528" xr:uid="{E09CFAE4-7551-46D3-A6BC-86C61E73249E}"/>
    <cellStyle name="40% - Ênfase2 19 4 2" xfId="13615" xr:uid="{25DE70A8-F86F-4601-9817-725C21EB3FAD}"/>
    <cellStyle name="40% - Ênfase2 19 5" xfId="7619" xr:uid="{F9C31F58-B58D-4D7F-88EC-5FC67BD2C818}"/>
    <cellStyle name="40% - Ênfase2 2" xfId="8" xr:uid="{00000000-0005-0000-0000-000007000000}"/>
    <cellStyle name="40% - Ênfase2 2 2" xfId="1345" xr:uid="{654AAC1E-CECB-4C13-8AF1-D7CAD761C9A7}"/>
    <cellStyle name="40% - Ênfase2 2 2 2" xfId="4567" xr:uid="{AA32B27A-835C-45AF-A3DB-14F257EFAE75}"/>
    <cellStyle name="40% - Ênfase2 2 2 2 2" xfId="14191" xr:uid="{282E7C4D-EA9C-40FF-AA01-ECD3BB3F0D6F}"/>
    <cellStyle name="40% - Ênfase2 2 2 3" xfId="9277" xr:uid="{94EB88D0-0E42-4187-87C2-7FCFF9ECCDEB}"/>
    <cellStyle name="40% - Ênfase2 2 3" xfId="5899" xr:uid="{CA5F6F2F-3F58-48C6-BA16-4F5939F6BFBF}"/>
    <cellStyle name="40% - Ênfase2 2 3 2" xfId="10506" xr:uid="{482DFB32-2AD5-4356-9BEB-6F945DDA4977}"/>
    <cellStyle name="40% - Ênfase2 2 4" xfId="4145" xr:uid="{BBDD6FB0-C89F-4733-8F01-7966021BA13A}"/>
    <cellStyle name="40% - Ênfase2 2 5" xfId="2209" xr:uid="{29B77882-ED33-4B57-B4EE-A81B7B17EAD2}"/>
    <cellStyle name="40% - Ênfase2 2 5 2" xfId="13453" xr:uid="{928E54B0-0723-49DE-A69D-9BD1853B4AEB}"/>
    <cellStyle name="40% - Ênfase2 2 6" xfId="396" xr:uid="{56F45AF9-81ED-491F-B9DD-8118A6ABCBCB}"/>
    <cellStyle name="40% - Ênfase2 2 7" xfId="7461" xr:uid="{8FF56E91-B936-41D8-AE85-6DCB9B0B1C39}"/>
    <cellStyle name="40% - Ênfase2 20" xfId="650" xr:uid="{74E9F75A-4A7E-4F19-B531-A8B5D59F3948}"/>
    <cellStyle name="40% - Ênfase2 20 2" xfId="1599" xr:uid="{BFF45E33-F371-4FFA-A5E5-09167B015340}"/>
    <cellStyle name="40% - Ênfase2 20 2 2" xfId="4887" xr:uid="{3D1D9BB4-7C78-4C20-8846-72ECEDB06BA3}"/>
    <cellStyle name="40% - Ênfase2 20 2 2 2" xfId="14395" xr:uid="{677E2357-778F-4B36-9F9A-3E82E3E8B425}"/>
    <cellStyle name="40% - Ênfase2 20 2 3" xfId="9494" xr:uid="{F036DBB5-5C5F-427F-A74A-33F94B13F43C}"/>
    <cellStyle name="40% - Ênfase2 20 3" xfId="6124" xr:uid="{292E39C8-0E96-41C6-B0FE-4010646F60A6}"/>
    <cellStyle name="40% - Ênfase2 20 3 2" xfId="10731" xr:uid="{3816E60F-BBB3-48C5-B5B0-52D7A454941D}"/>
    <cellStyle name="40% - Ênfase2 20 4" xfId="2543" xr:uid="{657F40D2-5287-4F02-9427-FB54610AD409}"/>
    <cellStyle name="40% - Ênfase2 20 4 2" xfId="13630" xr:uid="{917C6AA9-5C46-4C6F-8DCE-26395B709565}"/>
    <cellStyle name="40% - Ênfase2 20 5" xfId="7634" xr:uid="{3C9F4E20-A0DD-4FAC-ABAB-4EF8B11610FB}"/>
    <cellStyle name="40% - Ênfase2 21" xfId="665" xr:uid="{CCED0CC7-C030-4405-9396-0E6A80E94069}"/>
    <cellStyle name="40% - Ênfase2 21 2" xfId="1614" xr:uid="{68CF47D9-A82F-4642-B8BB-4CCBF4454CCA}"/>
    <cellStyle name="40% - Ênfase2 21 2 2" xfId="4901" xr:uid="{8AEA522D-BA93-41A2-8B2D-61B3093C7A92}"/>
    <cellStyle name="40% - Ênfase2 21 2 2 2" xfId="14409" xr:uid="{C742478D-2BFF-44D2-A6A8-7E09DC493005}"/>
    <cellStyle name="40% - Ênfase2 21 2 3" xfId="9508" xr:uid="{83E01E3A-0DD1-4B11-89EF-56A1959F73B9}"/>
    <cellStyle name="40% - Ênfase2 21 3" xfId="6138" xr:uid="{A4308D6A-EB84-45A9-A8EF-ED30EA345B1C}"/>
    <cellStyle name="40% - Ênfase2 21 3 2" xfId="10745" xr:uid="{E4BC2AF2-047F-4F81-9F9A-3A78974C5876}"/>
    <cellStyle name="40% - Ênfase2 21 4" xfId="2558" xr:uid="{A13B76A0-E474-4FB5-A4C0-E98EADF8901D}"/>
    <cellStyle name="40% - Ênfase2 21 4 2" xfId="13645" xr:uid="{A2E3590D-AC79-4DAF-906F-1B8A7BE576F2}"/>
    <cellStyle name="40% - Ênfase2 21 5" xfId="7649" xr:uid="{F6231874-1DC9-44FC-B8EC-03E40105B963}"/>
    <cellStyle name="40% - Ênfase2 22" xfId="679" xr:uid="{D7F2B11D-AA2C-4034-B7FD-EDC9E49DA6AB}"/>
    <cellStyle name="40% - Ênfase2 22 2" xfId="1628" xr:uid="{51329C83-6F52-443F-A442-983AC138F58C}"/>
    <cellStyle name="40% - Ênfase2 22 2 2" xfId="4915" xr:uid="{502D77D2-F338-4C15-900F-9C72F385C522}"/>
    <cellStyle name="40% - Ênfase2 22 2 2 2" xfId="14423" xr:uid="{7B367850-4F04-44AD-AFB3-DFE9D76ED2A5}"/>
    <cellStyle name="40% - Ênfase2 22 2 3" xfId="9522" xr:uid="{C74A3980-9505-4E9D-A1B7-ECA5148D2F7D}"/>
    <cellStyle name="40% - Ênfase2 22 3" xfId="6152" xr:uid="{EC2A7035-FFF3-4271-BFE4-5128BCDB160A}"/>
    <cellStyle name="40% - Ênfase2 22 3 2" xfId="10759" xr:uid="{BCD1608C-4BB3-4F8D-91C2-E9C1F04E8E0E}"/>
    <cellStyle name="40% - Ênfase2 22 4" xfId="2573" xr:uid="{8C017C3C-FEC6-42CA-98E3-154AB3ACA86F}"/>
    <cellStyle name="40% - Ênfase2 22 4 2" xfId="13660" xr:uid="{4A482D5B-495E-4B1A-AF77-3D9A6271E3A4}"/>
    <cellStyle name="40% - Ênfase2 22 5" xfId="7664" xr:uid="{13ECC733-7D0B-4183-9BC0-15987EC19258}"/>
    <cellStyle name="40% - Ênfase2 23" xfId="693" xr:uid="{55AB80CD-3961-49F7-897E-05DCF48C7E9E}"/>
    <cellStyle name="40% - Ênfase2 23 2" xfId="1642" xr:uid="{E3034B0F-44D7-4F4C-BC9B-CBD22D541823}"/>
    <cellStyle name="40% - Ênfase2 23 2 2" xfId="4929" xr:uid="{A7503857-6FF0-4BE0-B8E6-4A81BC23132D}"/>
    <cellStyle name="40% - Ênfase2 23 2 2 2" xfId="14437" xr:uid="{AF4F2106-289A-4FB8-A90D-31DCCD750664}"/>
    <cellStyle name="40% - Ênfase2 23 2 3" xfId="9536" xr:uid="{793C5A17-7B25-4E8C-A76F-794F4DE52516}"/>
    <cellStyle name="40% - Ênfase2 23 3" xfId="6166" xr:uid="{37E3418A-5DD4-449C-ABBE-9F4EE1DBB2ED}"/>
    <cellStyle name="40% - Ênfase2 23 3 2" xfId="10773" xr:uid="{15658E13-A371-4FA5-B99D-575AA8910904}"/>
    <cellStyle name="40% - Ênfase2 23 4" xfId="2587" xr:uid="{48B73A62-FDB0-4CAF-A687-5CCF52372952}"/>
    <cellStyle name="40% - Ênfase2 23 4 2" xfId="13674" xr:uid="{297F16A6-C01A-403C-A7B9-3158007C5A63}"/>
    <cellStyle name="40% - Ênfase2 23 5" xfId="7678" xr:uid="{33A1F480-F93F-4BA0-ABCA-7C5CD80DDA9E}"/>
    <cellStyle name="40% - Ênfase2 24" xfId="707" xr:uid="{BA0ED46B-DDFD-47F2-970C-2BC4AC7FEC50}"/>
    <cellStyle name="40% - Ênfase2 24 2" xfId="1656" xr:uid="{BBBA9299-670B-41ED-A190-9EB1DEB9E334}"/>
    <cellStyle name="40% - Ênfase2 24 2 2" xfId="4943" xr:uid="{4266B15C-66E9-4686-88F2-3DA0DFE914E3}"/>
    <cellStyle name="40% - Ênfase2 24 2 2 2" xfId="14451" xr:uid="{0A87E287-C1B3-4CEE-ADA9-79DA5F74BD49}"/>
    <cellStyle name="40% - Ênfase2 24 2 3" xfId="9550" xr:uid="{367F1799-F96D-4C86-B1D5-94065F050135}"/>
    <cellStyle name="40% - Ênfase2 24 3" xfId="6180" xr:uid="{76BC278F-4320-4E76-84EC-AC6DC9CB0161}"/>
    <cellStyle name="40% - Ênfase2 24 3 2" xfId="10787" xr:uid="{07344246-0718-4045-8CF8-11C187286EF1}"/>
    <cellStyle name="40% - Ênfase2 24 4" xfId="2601" xr:uid="{76C9F831-AA2A-465B-89C8-8FBD6574C750}"/>
    <cellStyle name="40% - Ênfase2 24 4 2" xfId="13688" xr:uid="{4932C66D-F503-4F9E-B120-51E9BF4D0A5A}"/>
    <cellStyle name="40% - Ênfase2 24 5" xfId="7692" xr:uid="{094022D6-1080-4153-9633-7C154EBA9B21}"/>
    <cellStyle name="40% - Ênfase2 25" xfId="722" xr:uid="{66E57734-3CE6-407A-888E-867EB9D1FD7B}"/>
    <cellStyle name="40% - Ênfase2 25 2" xfId="1671" xr:uid="{1D3361EA-A6BC-466F-9790-727D0FB9AB3B}"/>
    <cellStyle name="40% - Ênfase2 25 2 2" xfId="4957" xr:uid="{EA196E04-13EF-463C-8B94-8E0E27F5F46A}"/>
    <cellStyle name="40% - Ênfase2 25 2 2 2" xfId="14465" xr:uid="{484AA92D-0723-40D3-95E0-3EDA4FAA6FAC}"/>
    <cellStyle name="40% - Ênfase2 25 2 3" xfId="9564" xr:uid="{78D4ADA1-0058-4718-93BC-8BA16BC63FA9}"/>
    <cellStyle name="40% - Ênfase2 25 3" xfId="6194" xr:uid="{D49CC40B-6DE1-41BF-A8B6-FC096327B90F}"/>
    <cellStyle name="40% - Ênfase2 25 3 2" xfId="10801" xr:uid="{FCD7F063-C62F-40B9-B964-CB55052BC16B}"/>
    <cellStyle name="40% - Ênfase2 25 4" xfId="2615" xr:uid="{E1AE67B0-6246-4C75-AA29-EB63C2CC10A9}"/>
    <cellStyle name="40% - Ênfase2 25 4 2" xfId="13702" xr:uid="{38C26F84-6C5A-48DE-AAF7-74BA3EB25D5A}"/>
    <cellStyle name="40% - Ênfase2 25 5" xfId="7706" xr:uid="{C1943882-DB41-45DA-AC54-5B7345FE63E1}"/>
    <cellStyle name="40% - Ênfase2 26" xfId="792" xr:uid="{488FD832-408F-4AB7-84E3-BC09BB92DD49}"/>
    <cellStyle name="40% - Ênfase2 26 2" xfId="1734" xr:uid="{E53602F8-30AA-482B-89EE-FED0A5D8D296}"/>
    <cellStyle name="40% - Ênfase2 26 2 2" xfId="4971" xr:uid="{E496F30B-A6A5-4231-82B8-2B6AB61AA421}"/>
    <cellStyle name="40% - Ênfase2 26 2 2 2" xfId="14479" xr:uid="{B35A007F-C96A-46C7-ABBB-3458F5033461}"/>
    <cellStyle name="40% - Ênfase2 26 2 3" xfId="9578" xr:uid="{490D8ED8-CC71-42D9-91D8-6A70250EC119}"/>
    <cellStyle name="40% - Ênfase2 26 3" xfId="6208" xr:uid="{EC1F8AFB-7D79-430B-A3FD-F048B859C568}"/>
    <cellStyle name="40% - Ênfase2 26 3 2" xfId="10815" xr:uid="{279D7203-D9B5-4F19-8AC1-DEDCFA4E8C8C}"/>
    <cellStyle name="40% - Ênfase2 26 4" xfId="2629" xr:uid="{760BE219-6EA5-41C7-9ED2-6DF289F18E30}"/>
    <cellStyle name="40% - Ênfase2 26 4 2" xfId="13716" xr:uid="{0E1F661E-EA8F-4183-AD75-336A91462967}"/>
    <cellStyle name="40% - Ênfase2 26 5" xfId="7720" xr:uid="{8F80B371-9826-4E06-BA89-558715C8F4F9}"/>
    <cellStyle name="40% - Ênfase2 27" xfId="793" xr:uid="{C103B14E-089D-4BB5-B123-53EDA8E868CB}"/>
    <cellStyle name="40% - Ênfase2 27 2" xfId="1735" xr:uid="{E00C91DE-97D9-4C7B-8ACB-5495DC59C895}"/>
    <cellStyle name="40% - Ênfase2 27 2 2" xfId="4985" xr:uid="{21B178B7-EF46-432B-A7D3-B81B2C22DA7D}"/>
    <cellStyle name="40% - Ênfase2 27 2 2 2" xfId="14493" xr:uid="{9DDD53D4-3ABB-4CA4-AAB1-B9FD036F75F9}"/>
    <cellStyle name="40% - Ênfase2 27 2 3" xfId="9592" xr:uid="{A8E10051-F270-47A1-A8A4-F7C62EE34F01}"/>
    <cellStyle name="40% - Ênfase2 27 3" xfId="6222" xr:uid="{4A6CD1AC-4DC9-4462-B561-14D09A5843FD}"/>
    <cellStyle name="40% - Ênfase2 27 3 2" xfId="10829" xr:uid="{E77FB552-2F03-44DB-A6E9-9B5736EBC04A}"/>
    <cellStyle name="40% - Ênfase2 27 4" xfId="2643" xr:uid="{9C5098DA-C515-406D-82C7-1A23364349E0}"/>
    <cellStyle name="40% - Ênfase2 27 4 2" xfId="13730" xr:uid="{BB94223D-FFE8-41A9-B69B-EBEBC7CBA9AA}"/>
    <cellStyle name="40% - Ênfase2 27 5" xfId="7734" xr:uid="{2AD2D9D4-CE0C-4582-8576-EA0F0A601409}"/>
    <cellStyle name="40% - Ênfase2 28" xfId="794" xr:uid="{B36A6084-4233-4F10-A785-E4AA4C208687}"/>
    <cellStyle name="40% - Ênfase2 28 2" xfId="1736" xr:uid="{91CCB4F5-738B-4DE6-9384-CF7848BCA5F5}"/>
    <cellStyle name="40% - Ênfase2 28 2 2" xfId="4999" xr:uid="{5E14B2C4-A2AB-4205-848C-57E4CEC3B800}"/>
    <cellStyle name="40% - Ênfase2 28 2 2 2" xfId="14507" xr:uid="{4EE6203D-8673-46AB-AD8B-73CADC278436}"/>
    <cellStyle name="40% - Ênfase2 28 2 3" xfId="9606" xr:uid="{6BD37352-5926-48D9-824B-CDF0BDA047D1}"/>
    <cellStyle name="40% - Ênfase2 28 3" xfId="6236" xr:uid="{AD03B146-3ADE-4857-92C2-E55623F51048}"/>
    <cellStyle name="40% - Ênfase2 28 3 2" xfId="10843" xr:uid="{9E6EF58E-7F9B-4FE9-9D7A-4C967F37B709}"/>
    <cellStyle name="40% - Ênfase2 28 4" xfId="2657" xr:uid="{1462EDEC-161A-4954-BA50-722B0AE7E538}"/>
    <cellStyle name="40% - Ênfase2 28 4 2" xfId="13744" xr:uid="{864465AA-F3AA-4A1F-9110-3BC2EB29ED18}"/>
    <cellStyle name="40% - Ênfase2 28 5" xfId="7748" xr:uid="{DF2A185C-9757-485F-B9F1-E55A719F5237}"/>
    <cellStyle name="40% - Ênfase2 29" xfId="795" xr:uid="{442571CA-C630-488E-8596-2751535E6045}"/>
    <cellStyle name="40% - Ênfase2 29 2" xfId="1737" xr:uid="{7341445A-FD47-4689-9C45-71AF1D3F271A}"/>
    <cellStyle name="40% - Ênfase2 29 2 2" xfId="5013" xr:uid="{4C7328F0-3ADC-4C45-98BC-9708727486F0}"/>
    <cellStyle name="40% - Ênfase2 29 2 2 2" xfId="14521" xr:uid="{EA9DA759-478C-4243-B7BE-078933267AA6}"/>
    <cellStyle name="40% - Ênfase2 29 2 3" xfId="9620" xr:uid="{21F86CDC-808D-44E4-BFBE-4114386A7E46}"/>
    <cellStyle name="40% - Ênfase2 29 3" xfId="6250" xr:uid="{76DE9B44-CEBC-48D9-8341-99582E8EFFF3}"/>
    <cellStyle name="40% - Ênfase2 29 3 2" xfId="10857" xr:uid="{7F9564C4-045A-4E84-A33D-D4BD832F8061}"/>
    <cellStyle name="40% - Ênfase2 29 4" xfId="2671" xr:uid="{DDC21E60-F659-4F22-A0D3-7F415147E8F1}"/>
    <cellStyle name="40% - Ênfase2 29 4 2" xfId="13758" xr:uid="{1F5CDAD5-A6B8-494F-82FF-478042AB554A}"/>
    <cellStyle name="40% - Ênfase2 29 5" xfId="7762" xr:uid="{AE83B778-23ED-4B50-A52E-F9EB0D82D482}"/>
    <cellStyle name="40% - Ênfase2 3" xfId="221" xr:uid="{762A38AE-8798-4BD9-B9C9-BB73FD6B8696}"/>
    <cellStyle name="40% - Ênfase2 3 2" xfId="1360" xr:uid="{CEC399AF-D850-466B-BEC3-EDCE622127AD}"/>
    <cellStyle name="40% - Ênfase2 3 2 2" xfId="4626" xr:uid="{96D98635-EC4A-41B1-A0D5-E786801BDF6E}"/>
    <cellStyle name="40% - Ênfase2 3 2 3" xfId="4273" xr:uid="{D66702A5-F67B-4D0E-BA62-8264AC586900}"/>
    <cellStyle name="40% - Ênfase2 3 2 4" xfId="13251" xr:uid="{C74B6323-DD1F-434A-A5B1-9E48CAF0346B}"/>
    <cellStyle name="40% - Ênfase2 3 3" xfId="4581" xr:uid="{8533998A-14CF-4A1D-9D1E-F9A3EB9BAF46}"/>
    <cellStyle name="40% - Ênfase2 3 4" xfId="7165" xr:uid="{30F9ADE4-B070-4F8B-8E59-79F8C9531B8B}"/>
    <cellStyle name="40% - Ênfase2 3 4 2" xfId="11754" xr:uid="{CD6537C3-E9DB-423E-8607-2643F293D25A}"/>
    <cellStyle name="40% - Ênfase2 3 5" xfId="2287" xr:uid="{A0DF296F-AA28-44A8-9A84-F4C0100FAB4A}"/>
    <cellStyle name="40% - Ênfase2 3 6" xfId="411" xr:uid="{75CB756F-C7AF-42DA-B06A-318940EBF74F}"/>
    <cellStyle name="40% - Ênfase2 30" xfId="796" xr:uid="{A93F41E4-90A1-4E55-AD29-2D45541E2CAF}"/>
    <cellStyle name="40% - Ênfase2 30 2" xfId="1738" xr:uid="{4F99A246-4295-4FA1-A70A-28C6DE719B54}"/>
    <cellStyle name="40% - Ênfase2 30 2 2" xfId="5027" xr:uid="{D7CF5487-9626-4AB1-93E4-C1ECDE91679A}"/>
    <cellStyle name="40% - Ênfase2 30 2 2 2" xfId="14535" xr:uid="{F4DA944E-6858-4AE2-A04E-16C3C45394C5}"/>
    <cellStyle name="40% - Ênfase2 30 2 3" xfId="9634" xr:uid="{BA9553AD-DC6B-46F0-BE05-39E92C9CFC97}"/>
    <cellStyle name="40% - Ênfase2 30 3" xfId="6264" xr:uid="{69364BDA-7A09-4381-B015-922445B97397}"/>
    <cellStyle name="40% - Ênfase2 30 3 2" xfId="10871" xr:uid="{286B70D4-7216-40E0-8700-048051B0F3E1}"/>
    <cellStyle name="40% - Ênfase2 30 4" xfId="2685" xr:uid="{01B59964-986A-42EC-9D69-666FA69B995D}"/>
    <cellStyle name="40% - Ênfase2 30 4 2" xfId="13772" xr:uid="{A16E4407-8575-44E8-B1CE-CF944CBA035B}"/>
    <cellStyle name="40% - Ênfase2 30 5" xfId="7776" xr:uid="{6ABF5E99-3374-49FE-8FF2-70A21DC9D7D9}"/>
    <cellStyle name="40% - Ênfase2 31" xfId="1044" xr:uid="{4C8ED7D2-EAA1-4641-BC2C-DE39A1FB2A9E}"/>
    <cellStyle name="40% - Ênfase2 31 2" xfId="1825" xr:uid="{D0429CAE-7983-4C85-8817-C8E9F40CB0C2}"/>
    <cellStyle name="40% - Ênfase2 31 2 2" xfId="5041" xr:uid="{DCE12B50-DA7B-4B74-9DAF-48CE943D6F87}"/>
    <cellStyle name="40% - Ênfase2 31 2 2 2" xfId="14549" xr:uid="{B5DA4609-C3E9-4F91-AE76-3662B5D52BBC}"/>
    <cellStyle name="40% - Ênfase2 31 2 3" xfId="9648" xr:uid="{68B5824E-6AAB-4FCE-A58B-5AE8113442BD}"/>
    <cellStyle name="40% - Ênfase2 31 3" xfId="6278" xr:uid="{7DA84CAF-6A5A-4E94-A8A9-E73E34F138C1}"/>
    <cellStyle name="40% - Ênfase2 31 3 2" xfId="10885" xr:uid="{69EE0815-9926-4622-89F3-8BD27EAFC954}"/>
    <cellStyle name="40% - Ênfase2 31 4" xfId="2699" xr:uid="{91CC949C-3D3D-48B6-B785-6B9B749B0370}"/>
    <cellStyle name="40% - Ênfase2 31 4 2" xfId="13786" xr:uid="{9F820706-1A75-4E76-B195-0311EB0006CB}"/>
    <cellStyle name="40% - Ênfase2 31 5" xfId="7790" xr:uid="{FC7E7C3C-E582-4167-8F5B-4DAE72FE95FE}"/>
    <cellStyle name="40% - Ênfase2 32" xfId="1058" xr:uid="{0885BD39-9D2B-4843-A7B0-A437632A75B2}"/>
    <cellStyle name="40% - Ênfase2 32 2" xfId="1839" xr:uid="{6701B24C-8D4D-405F-85F4-877CCD65E496}"/>
    <cellStyle name="40% - Ênfase2 32 2 2" xfId="5055" xr:uid="{201B2EA2-48DB-4C96-92C3-345E1C186274}"/>
    <cellStyle name="40% - Ênfase2 32 2 2 2" xfId="14563" xr:uid="{17BFEBCF-DC80-46E1-9056-F88248A8A9A4}"/>
    <cellStyle name="40% - Ênfase2 32 2 3" xfId="9662" xr:uid="{EC41F6E0-8DB3-41B9-BB54-11590C816528}"/>
    <cellStyle name="40% - Ênfase2 32 3" xfId="6292" xr:uid="{5D577BB5-0A5C-4BE8-AB0F-062584501677}"/>
    <cellStyle name="40% - Ênfase2 32 3 2" xfId="10899" xr:uid="{A629169E-3AB5-440F-9C8E-C7B861813211}"/>
    <cellStyle name="40% - Ênfase2 32 4" xfId="2713" xr:uid="{9E05F1C5-B11E-4A55-8A40-690DA9011339}"/>
    <cellStyle name="40% - Ênfase2 32 4 2" xfId="13800" xr:uid="{757D5225-8700-47AD-BB9F-DBB26471BB0C}"/>
    <cellStyle name="40% - Ênfase2 32 5" xfId="7804" xr:uid="{5EBAD2D2-5019-404D-A0C1-D2F4FA0B5654}"/>
    <cellStyle name="40% - Ênfase2 33" xfId="1073" xr:uid="{C36FCEB6-7497-49DF-9276-DC5A666CECF2}"/>
    <cellStyle name="40% - Ênfase2 33 2" xfId="1854" xr:uid="{0559D4F6-E562-4A1A-9713-1567AEA195E2}"/>
    <cellStyle name="40% - Ênfase2 33 2 2" xfId="5069" xr:uid="{06462825-559C-43B0-9536-B7BEBB1090E8}"/>
    <cellStyle name="40% - Ênfase2 33 2 2 2" xfId="14577" xr:uid="{E37E3122-360F-43FE-9F81-DAE7E4FE36E0}"/>
    <cellStyle name="40% - Ênfase2 33 2 3" xfId="9676" xr:uid="{98612DBC-A505-45DF-B560-89B2269234DD}"/>
    <cellStyle name="40% - Ênfase2 33 3" xfId="6306" xr:uid="{A5C2E51B-76A4-4A32-8785-5B1372BF75D9}"/>
    <cellStyle name="40% - Ênfase2 33 3 2" xfId="10913" xr:uid="{9C86E0C6-137E-4D7D-9263-64BBAD306181}"/>
    <cellStyle name="40% - Ênfase2 33 4" xfId="2727" xr:uid="{D830F010-0230-47E3-B58F-35E70E9E2A7F}"/>
    <cellStyle name="40% - Ênfase2 33 4 2" xfId="13814" xr:uid="{259924CC-3C68-4556-8B05-3D835560D2E3}"/>
    <cellStyle name="40% - Ênfase2 33 5" xfId="7818" xr:uid="{E9E05A01-E43C-435C-8F07-B11853D0322C}"/>
    <cellStyle name="40% - Ênfase2 34" xfId="1088" xr:uid="{CB72B47B-F57A-46C1-97AA-AEC144BFBE75}"/>
    <cellStyle name="40% - Ênfase2 34 2" xfId="1869" xr:uid="{CCA16747-11EC-4501-9CD3-92A3D80B6680}"/>
    <cellStyle name="40% - Ênfase2 34 2 2" xfId="5083" xr:uid="{F6EA699E-D7FC-4635-804E-9234F9174051}"/>
    <cellStyle name="40% - Ênfase2 34 2 2 2" xfId="14591" xr:uid="{38206825-4E57-4526-AD6D-B472B81C6AE4}"/>
    <cellStyle name="40% - Ênfase2 34 2 3" xfId="9690" xr:uid="{72C0D52C-82BC-4BCA-BBF7-BAE1C16EA345}"/>
    <cellStyle name="40% - Ênfase2 34 3" xfId="6320" xr:uid="{275A8094-EF3E-4201-B8D1-1509C3033778}"/>
    <cellStyle name="40% - Ênfase2 34 3 2" xfId="10927" xr:uid="{C1A8E257-44BE-4E1D-9C72-34817661493F}"/>
    <cellStyle name="40% - Ênfase2 34 4" xfId="2741" xr:uid="{C77D4D74-3D58-4EF6-B84A-27E78686EB21}"/>
    <cellStyle name="40% - Ênfase2 34 4 2" xfId="13828" xr:uid="{61666517-890E-43EF-AC2E-D2542E43F89A}"/>
    <cellStyle name="40% - Ênfase2 34 5" xfId="7832" xr:uid="{58CAD998-9830-47E0-B269-AFE1E4DC8E18}"/>
    <cellStyle name="40% - Ênfase2 35" xfId="1102" xr:uid="{1D3CC488-EE88-405B-95AA-EDD9A2811FA0}"/>
    <cellStyle name="40% - Ênfase2 35 2" xfId="1883" xr:uid="{F874F877-7220-407B-8C30-E809E2F664EA}"/>
    <cellStyle name="40% - Ênfase2 35 2 2" xfId="5097" xr:uid="{D3CA96E1-E888-4094-BB61-89FC88F0FCEB}"/>
    <cellStyle name="40% - Ênfase2 35 2 2 2" xfId="14605" xr:uid="{96D9BE52-93B6-42D8-8DAF-7CB5A7CCACED}"/>
    <cellStyle name="40% - Ênfase2 35 2 3" xfId="9704" xr:uid="{EF165970-C919-474C-BDB3-F7989CBF3566}"/>
    <cellStyle name="40% - Ênfase2 35 3" xfId="6334" xr:uid="{73DC8D76-F4ED-4FCE-9654-2486FE96FD90}"/>
    <cellStyle name="40% - Ênfase2 35 3 2" xfId="10941" xr:uid="{DF514440-5BB9-4FB3-B59A-40E03CD693BA}"/>
    <cellStyle name="40% - Ênfase2 35 4" xfId="2755" xr:uid="{16EDB39C-58D0-467B-852B-F3AA8D51441E}"/>
    <cellStyle name="40% - Ênfase2 35 4 2" xfId="13842" xr:uid="{9220A510-E529-449B-B034-0969F698CBAB}"/>
    <cellStyle name="40% - Ênfase2 35 5" xfId="7846" xr:uid="{3D12F155-ED3A-4001-984D-E3E2682B56BA}"/>
    <cellStyle name="40% - Ênfase2 36" xfId="1117" xr:uid="{199F844A-292C-4AA5-A870-8BA63717604A}"/>
    <cellStyle name="40% - Ênfase2 36 2" xfId="1898" xr:uid="{C70A4302-442B-4980-B3C3-AD1564911A72}"/>
    <cellStyle name="40% - Ênfase2 36 2 2" xfId="5111" xr:uid="{43D4B957-8456-44E2-996E-B3CDBCC037F7}"/>
    <cellStyle name="40% - Ênfase2 36 2 2 2" xfId="14618" xr:uid="{6C098D03-4FC9-4B82-BF32-C864782C12F0}"/>
    <cellStyle name="40% - Ênfase2 36 2 3" xfId="9718" xr:uid="{1AC22691-6BF7-4DAF-BC1F-8E5103ACD6F7}"/>
    <cellStyle name="40% - Ênfase2 36 3" xfId="6348" xr:uid="{F1F1341C-964C-42D5-9616-EC46DE23DD6E}"/>
    <cellStyle name="40% - Ênfase2 36 3 2" xfId="10955" xr:uid="{4D522627-E27E-4E11-AE28-1F28B61035AF}"/>
    <cellStyle name="40% - Ênfase2 36 4" xfId="2774" xr:uid="{8655344F-AD72-4550-BFD2-06EB3408A97E}"/>
    <cellStyle name="40% - Ênfase2 36 4 2" xfId="13856" xr:uid="{35EC77FA-4670-47C3-9325-EA3439B07D15}"/>
    <cellStyle name="40% - Ênfase2 36 5" xfId="7860" xr:uid="{4A2D2330-F883-4688-8AFC-8DEA8F8AC58D}"/>
    <cellStyle name="40% - Ênfase2 37" xfId="1132" xr:uid="{97CB45A6-585A-44DA-B74D-4EE38482D102}"/>
    <cellStyle name="40% - Ênfase2 37 2" xfId="1913" xr:uid="{80B06B28-C3D2-4B95-87AD-8EC79AC410A0}"/>
    <cellStyle name="40% - Ênfase2 37 2 2" xfId="5125" xr:uid="{A557B427-61FE-4549-B7E8-021EC9EDB779}"/>
    <cellStyle name="40% - Ênfase2 37 2 2 2" xfId="14632" xr:uid="{A81F570D-DB8F-423E-BF70-FDAA6FC6D962}"/>
    <cellStyle name="40% - Ênfase2 37 2 3" xfId="9732" xr:uid="{9EF01F68-DEE3-4751-BCA5-8BCEF6396C4A}"/>
    <cellStyle name="40% - Ênfase2 37 3" xfId="6362" xr:uid="{9D59BD05-2E55-4C85-AAE9-E9BEC52049ED}"/>
    <cellStyle name="40% - Ênfase2 37 3 2" xfId="10969" xr:uid="{923674F5-5AEA-4ACF-AD37-45FAB9CA11FC}"/>
    <cellStyle name="40% - Ênfase2 37 4" xfId="2788" xr:uid="{9F2AE6A1-1B56-4DCE-804E-EE25B65290FD}"/>
    <cellStyle name="40% - Ênfase2 37 4 2" xfId="13870" xr:uid="{6F97BAAE-2EA4-4CFB-ACBD-2B4C45B9460B}"/>
    <cellStyle name="40% - Ênfase2 37 5" xfId="7874" xr:uid="{CEDF90F8-AFE7-472C-8AD9-55FF521F3800}"/>
    <cellStyle name="40% - Ênfase2 38" xfId="1146" xr:uid="{0ED05AC9-9294-45B5-9509-7293E464CA8D}"/>
    <cellStyle name="40% - Ênfase2 38 2" xfId="1927" xr:uid="{BD88E32D-5E87-4CF2-A7B6-DDF0D0DC8986}"/>
    <cellStyle name="40% - Ênfase2 38 2 2" xfId="5139" xr:uid="{E8E2A2DA-24CA-4C77-86B2-FD831577DEA2}"/>
    <cellStyle name="40% - Ênfase2 38 2 2 2" xfId="14646" xr:uid="{DEEBF11E-7241-4337-9134-5A51DAEDBA17}"/>
    <cellStyle name="40% - Ênfase2 38 2 3" xfId="9746" xr:uid="{AEE255EF-4DB1-4880-956F-36C5B5543323}"/>
    <cellStyle name="40% - Ênfase2 38 3" xfId="6376" xr:uid="{7B24B272-CDF5-4CF2-AE69-E97007F9F80A}"/>
    <cellStyle name="40% - Ênfase2 38 3 2" xfId="10983" xr:uid="{B7D6B66F-3FA3-491D-927A-CD17D69788AF}"/>
    <cellStyle name="40% - Ênfase2 38 4" xfId="2802" xr:uid="{2E9F143F-21D1-429D-929F-E114A695E9FB}"/>
    <cellStyle name="40% - Ênfase2 38 4 2" xfId="13884" xr:uid="{FE11910A-7C38-4610-94BC-DB168D7FB634}"/>
    <cellStyle name="40% - Ênfase2 38 5" xfId="7888" xr:uid="{B3F1A9A3-7335-4308-BC70-593D90BE1CF9}"/>
    <cellStyle name="40% - Ênfase2 39" xfId="1161" xr:uid="{23DF2990-976A-47B3-AE8C-7501D249719E}"/>
    <cellStyle name="40% - Ênfase2 39 2" xfId="1942" xr:uid="{50DF8AD3-AA4A-4CE2-AC6D-FB36BBD3B0FF}"/>
    <cellStyle name="40% - Ênfase2 39 2 2" xfId="5153" xr:uid="{9E9555EA-73BF-4630-8C50-7C2259E3E701}"/>
    <cellStyle name="40% - Ênfase2 39 2 2 2" xfId="14660" xr:uid="{C197E3BE-BFFD-4888-9699-B65985D7ADE7}"/>
    <cellStyle name="40% - Ênfase2 39 2 3" xfId="9760" xr:uid="{C02423BD-2CF0-4845-BFE4-BB60CBCFCB89}"/>
    <cellStyle name="40% - Ênfase2 39 3" xfId="6390" xr:uid="{7D8724DF-1E32-41D0-9C1A-EC90C24CD253}"/>
    <cellStyle name="40% - Ênfase2 39 3 2" xfId="10997" xr:uid="{1291F764-7BB8-4084-B9F4-1854FFEC0098}"/>
    <cellStyle name="40% - Ênfase2 39 4" xfId="2816" xr:uid="{52F0B237-47AA-4F9C-A68F-2E18639ABBD4}"/>
    <cellStyle name="40% - Ênfase2 39 4 2" xfId="13898" xr:uid="{21AA2685-9286-4521-BA30-DFAAB11A12B5}"/>
    <cellStyle name="40% - Ênfase2 39 5" xfId="7902" xr:uid="{1249BA94-6DE2-4540-B493-37CB884C5636}"/>
    <cellStyle name="40% - Ênfase2 4" xfId="330" xr:uid="{AED04BE8-F46C-4BF6-AA4C-A875E7A74789}"/>
    <cellStyle name="40% - Ênfase2 4 2" xfId="1289" xr:uid="{45A1F0E2-0E39-453B-B8D1-EB8515FFEFD6}"/>
    <cellStyle name="40% - Ênfase2 4 2 2" xfId="4641" xr:uid="{2928F5B9-FE1D-45E3-B62E-313639FFE23B}"/>
    <cellStyle name="40% - Ênfase2 4 2 3" xfId="4288" xr:uid="{D802C91B-7CE7-4F59-A86B-F9667F86B4AA}"/>
    <cellStyle name="40% - Ênfase2 4 2 4" xfId="13214" xr:uid="{B4B0F134-5627-46FE-8AAE-15192BEB100B}"/>
    <cellStyle name="40% - Ênfase2 4 3" xfId="4596" xr:uid="{F329BC31-D643-4E0B-A855-015EF200F625}"/>
    <cellStyle name="40% - Ênfase2 4 4" xfId="7143" xr:uid="{9839C4D6-147F-49B5-B8AB-FD1C0D112998}"/>
    <cellStyle name="40% - Ênfase2 4 4 2" xfId="11745" xr:uid="{467A2078-E1FD-475B-88DD-57191D793DE0}"/>
    <cellStyle name="40% - Ênfase2 4 5" xfId="2301" xr:uid="{2F373C84-2F11-49EC-AD9A-1A29A9800995}"/>
    <cellStyle name="40% - Ênfase2 40" xfId="1176" xr:uid="{4DA832A2-24AF-40DF-9359-F6C4F9113470}"/>
    <cellStyle name="40% - Ênfase2 40 2" xfId="1957" xr:uid="{88C9ADE7-EDA0-4558-9ADE-DA0762F1CDBF}"/>
    <cellStyle name="40% - Ênfase2 40 2 2" xfId="5166" xr:uid="{9204C0AF-5041-42CB-938D-A26D3278A73F}"/>
    <cellStyle name="40% - Ênfase2 40 2 2 2" xfId="14673" xr:uid="{91F2E22F-A8A0-4C6D-ABA6-CBFB59FB1F38}"/>
    <cellStyle name="40% - Ênfase2 40 2 3" xfId="9773" xr:uid="{C7DCF5B6-C41E-4086-81E0-971F215D001F}"/>
    <cellStyle name="40% - Ênfase2 40 3" xfId="6403" xr:uid="{F90FA0D5-B8B5-4848-B08D-AFEC22CD7E19}"/>
    <cellStyle name="40% - Ênfase2 40 3 2" xfId="11010" xr:uid="{5B92D954-F212-4FD4-804A-1F08F61E6C18}"/>
    <cellStyle name="40% - Ênfase2 40 4" xfId="2830" xr:uid="{6F036566-B683-404B-8F99-7C3FC594A44E}"/>
    <cellStyle name="40% - Ênfase2 40 4 2" xfId="13912" xr:uid="{C38FB7BE-B3C0-4704-A9FB-CB3BD9BA0AD5}"/>
    <cellStyle name="40% - Ênfase2 40 5" xfId="7916" xr:uid="{1303375F-A56C-4E6B-9486-27441CA65231}"/>
    <cellStyle name="40% - Ênfase2 41" xfId="1191" xr:uid="{ECDFA6B4-C4BC-401F-8BD1-ADC522309F74}"/>
    <cellStyle name="40% - Ênfase2 41 2" xfId="1972" xr:uid="{FA6457B4-9FE4-4BCD-9BC1-B33B71AE4B2F}"/>
    <cellStyle name="40% - Ênfase2 41 2 2" xfId="5180" xr:uid="{050C3C18-4D75-4802-9AE0-C825EFA3F8DC}"/>
    <cellStyle name="40% - Ênfase2 41 2 2 2" xfId="14687" xr:uid="{AB85CA59-4903-4F0D-A9BE-85A810D64F84}"/>
    <cellStyle name="40% - Ênfase2 41 2 3" xfId="9787" xr:uid="{FA006325-5AE5-4619-B529-E0B1EAF9CADA}"/>
    <cellStyle name="40% - Ênfase2 41 3" xfId="6417" xr:uid="{B1D65F0D-F3CF-47FD-9737-A16269BD9D87}"/>
    <cellStyle name="40% - Ênfase2 41 3 2" xfId="11024" xr:uid="{6026620B-A739-4EAE-804C-9A21CB3BCE61}"/>
    <cellStyle name="40% - Ênfase2 41 4" xfId="2844" xr:uid="{3AC66BBB-5483-4C43-952E-CCC69BD0294D}"/>
    <cellStyle name="40% - Ênfase2 41 4 2" xfId="13926" xr:uid="{87F750C9-C605-468F-BD04-6D55E81A2A3E}"/>
    <cellStyle name="40% - Ênfase2 41 5" xfId="7930" xr:uid="{E03BB9BC-0ED6-4A57-80D8-DD89D30F4064}"/>
    <cellStyle name="40% - Ênfase2 42" xfId="1206" xr:uid="{504DF8D8-9512-4512-BCAE-D32330E56596}"/>
    <cellStyle name="40% - Ênfase2 42 2" xfId="1987" xr:uid="{881D0762-113B-4331-B698-C28D4DC28074}"/>
    <cellStyle name="40% - Ênfase2 42 2 2" xfId="5193" xr:uid="{69AD7497-49AF-4B37-BD06-A30592BBF8C5}"/>
    <cellStyle name="40% - Ênfase2 42 2 2 2" xfId="14700" xr:uid="{2A4507BF-AB9F-40AF-BB66-7F84ACBA79C4}"/>
    <cellStyle name="40% - Ênfase2 42 2 3" xfId="9800" xr:uid="{C4032DDC-DACE-4F20-8A6E-509F3F7F1A8E}"/>
    <cellStyle name="40% - Ênfase2 42 3" xfId="6430" xr:uid="{E44CF03E-943B-43B9-8F0A-C046A055E572}"/>
    <cellStyle name="40% - Ênfase2 42 3 2" xfId="11037" xr:uid="{E3B6FAC6-903B-430F-A2BF-8D14CB631CF4}"/>
    <cellStyle name="40% - Ênfase2 42 4" xfId="2858" xr:uid="{60648684-71E4-40FF-BE13-FDCCA667B690}"/>
    <cellStyle name="40% - Ênfase2 42 4 2" xfId="13940" xr:uid="{4C412580-272B-4B90-8F2D-7DF3B8498B34}"/>
    <cellStyle name="40% - Ênfase2 42 5" xfId="7944" xr:uid="{B7D8BA89-4827-4E08-A711-C49D92262D93}"/>
    <cellStyle name="40% - Ênfase2 43" xfId="797" xr:uid="{8832366B-4861-486A-B221-2DD0DB191005}"/>
    <cellStyle name="40% - Ênfase2 43 2" xfId="5207" xr:uid="{AC3E2400-49D6-4963-850E-78F5F677C95F}"/>
    <cellStyle name="40% - Ênfase2 43 2 2" xfId="9814" xr:uid="{4E52B918-5A68-4929-8C40-6D55AFAAE301}"/>
    <cellStyle name="40% - Ênfase2 43 3" xfId="6444" xr:uid="{0519DFD9-AA30-4AAF-A572-3C2E7C1A7701}"/>
    <cellStyle name="40% - Ênfase2 43 3 2" xfId="11051" xr:uid="{E1DA99C8-83D3-49B8-9BA1-588DCEC9F59F}"/>
    <cellStyle name="40% - Ênfase2 43 4" xfId="2872" xr:uid="{FD8CA85A-243E-4D3A-A63D-FB771837339A}"/>
    <cellStyle name="40% - Ênfase2 43 4 2" xfId="13954" xr:uid="{25D1D029-7842-4AB6-A77E-446C090CC761}"/>
    <cellStyle name="40% - Ênfase2 43 5" xfId="13176" xr:uid="{C8C23282-8AB7-44C8-9705-8781A9530D21}"/>
    <cellStyle name="40% - Ênfase2 43 6" xfId="7958" xr:uid="{4727C89A-8213-466D-8A94-A4284D1718A8}"/>
    <cellStyle name="40% - Ênfase2 44" xfId="798" xr:uid="{613B65E8-85C4-407B-8977-C668650BE555}"/>
    <cellStyle name="40% - Ênfase2 44 2" xfId="1739" xr:uid="{264892FC-E752-41F1-B779-7E7BCDBA2685}"/>
    <cellStyle name="40% - Ênfase2 44 2 2" xfId="5221" xr:uid="{10A251F2-AD2F-4DE0-B51B-8953E455DECC}"/>
    <cellStyle name="40% - Ênfase2 44 2 2 2" xfId="14716" xr:uid="{80CD99D6-3EB2-44D2-896B-1B0660E5EF12}"/>
    <cellStyle name="40% - Ênfase2 44 2 3" xfId="9828" xr:uid="{1FB43730-2441-41A4-A600-482A330C2B43}"/>
    <cellStyle name="40% - Ênfase2 44 3" xfId="6458" xr:uid="{F733E10D-659D-4732-A97D-6B63871AB965}"/>
    <cellStyle name="40% - Ênfase2 44 3 2" xfId="11065" xr:uid="{A22FC8A2-3CB6-4BD9-98D7-CD643F368469}"/>
    <cellStyle name="40% - Ênfase2 44 4" xfId="2886" xr:uid="{2653AE54-FE6D-4E45-96AD-15668D43DE9A}"/>
    <cellStyle name="40% - Ênfase2 44 4 2" xfId="13968" xr:uid="{37FCC3B2-24DF-4A1D-A93E-F44CEF46CF59}"/>
    <cellStyle name="40% - Ênfase2 44 5" xfId="7972" xr:uid="{D1EF867B-E012-469F-8DD9-7F3156738AD2}"/>
    <cellStyle name="40% - Ênfase2 45" xfId="1221" xr:uid="{E19C1A1B-4833-40D4-854A-019FCC3A4251}"/>
    <cellStyle name="40% - Ênfase2 45 2" xfId="2002" xr:uid="{06A63C7E-5B4D-471C-9E82-E32BB3DC4F0B}"/>
    <cellStyle name="40% - Ênfase2 45 2 2" xfId="5235" xr:uid="{FF4444C3-0AD4-4B05-9F9C-61A9B9796F98}"/>
    <cellStyle name="40% - Ênfase2 45 2 2 2" xfId="14730" xr:uid="{FEC7BA2B-C0BC-41D1-828C-AB90C7CF0649}"/>
    <cellStyle name="40% - Ênfase2 45 2 3" xfId="9842" xr:uid="{3BA6016E-850D-4B9A-AEBF-094D86EEFE87}"/>
    <cellStyle name="40% - Ênfase2 45 3" xfId="6472" xr:uid="{DE1BA421-A067-464E-9F76-7AB2007FD07B}"/>
    <cellStyle name="40% - Ênfase2 45 3 2" xfId="11079" xr:uid="{80BAF4C6-1749-4E68-A42D-A2ACF6DE16AA}"/>
    <cellStyle name="40% - Ênfase2 45 4" xfId="2901" xr:uid="{01EB7C9C-0182-4B34-9A1F-585CA0C14B3B}"/>
    <cellStyle name="40% - Ênfase2 45 4 2" xfId="13983" xr:uid="{9DF2A876-7BCB-4A52-825E-343A66690A3D}"/>
    <cellStyle name="40% - Ênfase2 45 5" xfId="7987" xr:uid="{6D85E7EF-EEEF-42B8-8A52-66C03203D304}"/>
    <cellStyle name="40% - Ênfase2 46" xfId="1236" xr:uid="{9295363A-03ED-4067-BA60-A830540599D4}"/>
    <cellStyle name="40% - Ênfase2 46 2" xfId="2017" xr:uid="{B0C39AF6-97DF-48CC-BCB1-8162407CDB16}"/>
    <cellStyle name="40% - Ênfase2 46 2 2" xfId="5248" xr:uid="{B6881EBF-EBBD-47D0-9158-AE9A7CF2167E}"/>
    <cellStyle name="40% - Ênfase2 46 2 2 2" xfId="14742" xr:uid="{8D94675A-58D7-41D9-94EC-4A7540E629E7}"/>
    <cellStyle name="40% - Ênfase2 46 2 3" xfId="9855" xr:uid="{DE6341D0-1DA6-473A-9FBC-94A43EE24BCD}"/>
    <cellStyle name="40% - Ênfase2 46 3" xfId="6485" xr:uid="{F69D6A80-579B-47CA-9138-2BBC626D1AF1}"/>
    <cellStyle name="40% - Ênfase2 46 3 2" xfId="11092" xr:uid="{D7411004-1997-4051-AA21-24CFB4B001C2}"/>
    <cellStyle name="40% - Ênfase2 46 4" xfId="2915" xr:uid="{3ACCFB88-5604-4D19-B811-2958952E89ED}"/>
    <cellStyle name="40% - Ênfase2 46 4 2" xfId="13997" xr:uid="{8B750DA2-346A-4670-9ABE-B1D2237A26A9}"/>
    <cellStyle name="40% - Ênfase2 46 5" xfId="8001" xr:uid="{481631B9-C729-4920-B21E-0102BBEC4F63}"/>
    <cellStyle name="40% - Ênfase2 47" xfId="1250" xr:uid="{DB0A047F-1222-4FDA-8877-DDAD3A95C4B8}"/>
    <cellStyle name="40% - Ênfase2 47 2" xfId="2031" xr:uid="{8664DCAE-929B-418D-8A71-C17F5D0030C7}"/>
    <cellStyle name="40% - Ênfase2 47 2 2" xfId="5261" xr:uid="{BE986E34-CCA5-47EE-B4E1-529680DAD964}"/>
    <cellStyle name="40% - Ênfase2 47 2 2 2" xfId="14754" xr:uid="{51FA1346-0ABE-4305-908B-615A01DF67B8}"/>
    <cellStyle name="40% - Ênfase2 47 2 3" xfId="9868" xr:uid="{D04D03F6-48C9-4399-8631-3CE9BE0871D5}"/>
    <cellStyle name="40% - Ênfase2 47 3" xfId="6498" xr:uid="{1A073069-3250-4B9F-96CF-99B38C9C35CE}"/>
    <cellStyle name="40% - Ênfase2 47 3 2" xfId="11105" xr:uid="{83D2BFD1-E599-4266-A0D6-59B8A5B3BA62}"/>
    <cellStyle name="40% - Ênfase2 47 4" xfId="2929" xr:uid="{03C247FE-51E1-4140-80F6-C30BEAE1F411}"/>
    <cellStyle name="40% - Ênfase2 47 4 2" xfId="14011" xr:uid="{715B94A9-AF1C-457A-AD2C-6A3F523B0866}"/>
    <cellStyle name="40% - Ênfase2 47 5" xfId="8015" xr:uid="{78207AB8-E19D-456A-B4C4-5BAFFDE4D819}"/>
    <cellStyle name="40% - Ênfase2 48" xfId="1265" xr:uid="{FA70166B-6E16-4609-B181-7F3017EA5ABF}"/>
    <cellStyle name="40% - Ênfase2 48 2" xfId="2045" xr:uid="{ED073012-73FA-4054-B72F-AE83CE3E69E8}"/>
    <cellStyle name="40% - Ênfase2 48 2 2" xfId="5275" xr:uid="{E3D1155C-14CC-4A21-AA6E-372BD21B2EFF}"/>
    <cellStyle name="40% - Ênfase2 48 2 2 2" xfId="14767" xr:uid="{746BA275-13D1-4F21-AE1A-1F1E16F9A323}"/>
    <cellStyle name="40% - Ênfase2 48 2 3" xfId="9882" xr:uid="{E9C113F2-54BC-4F60-9829-BEF2E8F0B3E8}"/>
    <cellStyle name="40% - Ênfase2 48 3" xfId="6512" xr:uid="{4EC9CAB1-00AE-493C-9589-85D4FB7DDABB}"/>
    <cellStyle name="40% - Ênfase2 48 3 2" xfId="11119" xr:uid="{B22C9269-9819-41B4-AC64-16A9DA851041}"/>
    <cellStyle name="40% - Ênfase2 48 4" xfId="2943" xr:uid="{6F667369-08AD-492A-945F-00D2481DA09E}"/>
    <cellStyle name="40% - Ênfase2 48 4 2" xfId="14025" xr:uid="{7FA7B34E-0020-41A4-9DD9-35692E4DA6E3}"/>
    <cellStyle name="40% - Ênfase2 48 5" xfId="8029" xr:uid="{DE0D08C3-3D32-4A14-A727-C20C9AF25123}"/>
    <cellStyle name="40% - Ênfase2 49" xfId="1279" xr:uid="{9C8B7391-CEF5-4D5E-9459-734316B065B8}"/>
    <cellStyle name="40% - Ênfase2 49 2" xfId="5289" xr:uid="{B60AF3A9-03C0-4734-8954-F86E5C80B673}"/>
    <cellStyle name="40% - Ênfase2 49 2 2" xfId="9896" xr:uid="{CDDC377F-E567-4557-8685-B9D9ADB6088D}"/>
    <cellStyle name="40% - Ênfase2 49 3" xfId="6526" xr:uid="{D9AABE73-074D-44F9-A00A-7205D4919459}"/>
    <cellStyle name="40% - Ênfase2 49 3 2" xfId="11133" xr:uid="{C12DBD39-72DA-40B0-A00B-2BF155E67608}"/>
    <cellStyle name="40% - Ênfase2 49 4" xfId="2972" xr:uid="{6F322711-7B72-48DC-AA75-07E55A013898}"/>
    <cellStyle name="40% - Ênfase2 49 4 2" xfId="14039" xr:uid="{E0BF754D-9B74-4B06-BEA1-D3C626B6C4C5}"/>
    <cellStyle name="40% - Ênfase2 49 5" xfId="13205" xr:uid="{3E1DCA44-8F25-4347-9247-41B27792E27B}"/>
    <cellStyle name="40% - Ênfase2 49 6" xfId="8043" xr:uid="{D93093C6-1B71-4AC0-9545-8DE6CD55A4AF}"/>
    <cellStyle name="40% - Ênfase2 5" xfId="426" xr:uid="{FBD09CDB-07BF-4902-AF64-902135650BF7}"/>
    <cellStyle name="40% - Ênfase2 5 2" xfId="1375" xr:uid="{ED53CA78-34B3-478D-8563-AEE14280FDDE}"/>
    <cellStyle name="40% - Ênfase2 5 2 2" xfId="4229" xr:uid="{005A22A0-4BD4-40B0-A0D6-ABFC70D422AA}"/>
    <cellStyle name="40% - Ênfase2 5 2 3" xfId="13264" xr:uid="{0C8DC798-88C0-4065-81B1-8AC591880BB0}"/>
    <cellStyle name="40% - Ênfase2 5 3" xfId="7170" xr:uid="{2979FA84-E61F-4282-BDC8-E0751B1EFBC8}"/>
    <cellStyle name="40% - Ênfase2 5 3 2" xfId="11756" xr:uid="{2CFACA5B-4EA5-4680-994E-CBB9B3796384}"/>
    <cellStyle name="40% - Ênfase2 5 4" xfId="2315" xr:uid="{A7AC7E97-36D3-43D2-9A5D-00AA6CD277B9}"/>
    <cellStyle name="40% - Ênfase2 50" xfId="1301" xr:uid="{2CFB4E21-A27B-42E2-9BE2-121E9B886782}"/>
    <cellStyle name="40% - Ênfase2 50 2" xfId="5303" xr:uid="{0B6B477C-AA95-4C6D-A3F5-A15826E7135C}"/>
    <cellStyle name="40% - Ênfase2 50 2 2" xfId="9910" xr:uid="{C09A89EF-1178-4B80-B0D9-AEE37F1D40D6}"/>
    <cellStyle name="40% - Ênfase2 50 3" xfId="6540" xr:uid="{58BF567B-1CE5-458B-AF2E-CB7D148E17B0}"/>
    <cellStyle name="40% - Ênfase2 50 3 2" xfId="11147" xr:uid="{AECFD165-0D72-4722-AD64-32AB8F4B0F79}"/>
    <cellStyle name="40% - Ênfase2 50 4" xfId="3014" xr:uid="{F80F19FA-6DAF-40CA-90C0-0616A245E6EB}"/>
    <cellStyle name="40% - Ênfase2 50 4 2" xfId="14053" xr:uid="{6E84FCED-C61D-4518-9FC2-48761776C3B8}"/>
    <cellStyle name="40% - Ênfase2 50 5" xfId="8057" xr:uid="{AB908D72-BFDC-4929-BAA7-9ADE593F7D6B}"/>
    <cellStyle name="40% - Ênfase2 51" xfId="3037" xr:uid="{2302237F-B25C-49C6-A5D6-87D45964DEB9}"/>
    <cellStyle name="40% - Ênfase2 51 2" xfId="5317" xr:uid="{190F07DE-B549-4E40-818F-9D62724B5F4C}"/>
    <cellStyle name="40% - Ênfase2 51 2 2" xfId="9924" xr:uid="{AC9CCDB7-EEA6-4A5C-A64B-7D39C45FC9E8}"/>
    <cellStyle name="40% - Ênfase2 51 3" xfId="6554" xr:uid="{672B2A9F-AF43-479B-9654-4757BE7BED67}"/>
    <cellStyle name="40% - Ênfase2 51 3 2" xfId="11161" xr:uid="{C9B22833-A9A2-4391-8DDF-89DED677E4E2}"/>
    <cellStyle name="40% - Ênfase2 51 4" xfId="8071" xr:uid="{C2F57560-6E83-4D0A-A0FC-BC5CF5524F16}"/>
    <cellStyle name="40% - Ênfase2 52" xfId="3051" xr:uid="{9609D727-7424-49C4-929B-07D2F50E66DD}"/>
    <cellStyle name="40% - Ênfase2 52 2" xfId="5331" xr:uid="{7A00EF15-C9ED-449E-9F13-B4CAB0030C2D}"/>
    <cellStyle name="40% - Ênfase2 52 2 2" xfId="9938" xr:uid="{5A650A6D-BBAD-4987-B8FB-8469333586C4}"/>
    <cellStyle name="40% - Ênfase2 52 3" xfId="6568" xr:uid="{346A1134-A79C-46E1-9784-FF5F0CF11179}"/>
    <cellStyle name="40% - Ênfase2 52 3 2" xfId="11175" xr:uid="{23203ED1-078B-4A68-84F9-F6E0DA3950B5}"/>
    <cellStyle name="40% - Ênfase2 52 4" xfId="8085" xr:uid="{27C1FAEF-95A0-46B7-AFA8-14F00F97221C}"/>
    <cellStyle name="40% - Ênfase2 53" xfId="3065" xr:uid="{15C3EBA0-A71A-4BA7-8389-E33681A8DEE0}"/>
    <cellStyle name="40% - Ênfase2 53 2" xfId="5345" xr:uid="{1B92896B-8374-4A10-B2AD-E639CCACB73A}"/>
    <cellStyle name="40% - Ênfase2 53 2 2" xfId="9952" xr:uid="{32B754EC-C4D0-4907-9240-6A83748D9E69}"/>
    <cellStyle name="40% - Ênfase2 53 3" xfId="6582" xr:uid="{A84BADB9-4902-4836-A1F4-FDD1322F398B}"/>
    <cellStyle name="40% - Ênfase2 53 3 2" xfId="11189" xr:uid="{8DD12708-CFB9-4F28-B89A-691DDFE1DEC3}"/>
    <cellStyle name="40% - Ênfase2 53 4" xfId="8099" xr:uid="{11FF7A45-BEDF-4A43-B3BA-AFA5E82F8BA8}"/>
    <cellStyle name="40% - Ênfase2 54" xfId="3079" xr:uid="{7E260840-FDA4-4289-B4D1-29E228E36610}"/>
    <cellStyle name="40% - Ênfase2 54 2" xfId="5359" xr:uid="{924CB9EE-1B9F-43C2-B799-C99883EFE7FD}"/>
    <cellStyle name="40% - Ênfase2 54 2 2" xfId="9966" xr:uid="{625A811E-DF41-4764-BAE5-DCD0EF6BB6DD}"/>
    <cellStyle name="40% - Ênfase2 54 3" xfId="6596" xr:uid="{C4E5674D-6E86-451E-91D9-EB47E287FAD2}"/>
    <cellStyle name="40% - Ênfase2 54 3 2" xfId="11203" xr:uid="{419FEB5C-1A1D-4191-9218-24D7C292EE54}"/>
    <cellStyle name="40% - Ênfase2 54 4" xfId="8113" xr:uid="{906E5530-14FE-4A6B-9E64-0EB0381B0234}"/>
    <cellStyle name="40% - Ênfase2 55" xfId="3093" xr:uid="{53A91A53-592F-4BE0-B8BC-89A51D4B9F8B}"/>
    <cellStyle name="40% - Ênfase2 55 2" xfId="5373" xr:uid="{B7EE4C0F-AAAC-4B0D-9B1E-BD42100CB3EC}"/>
    <cellStyle name="40% - Ênfase2 55 2 2" xfId="9980" xr:uid="{20535EB4-91D7-4D17-BF43-675BE05FF798}"/>
    <cellStyle name="40% - Ênfase2 55 3" xfId="6610" xr:uid="{E5AE57B9-60FB-4B4F-96C1-740C674DEA00}"/>
    <cellStyle name="40% - Ênfase2 55 3 2" xfId="11217" xr:uid="{4DA73213-CEFE-4A10-BF49-264DED9C482D}"/>
    <cellStyle name="40% - Ênfase2 55 4" xfId="8127" xr:uid="{26538613-B967-49FD-AF29-91C6C4B46252}"/>
    <cellStyle name="40% - Ênfase2 56" xfId="3107" xr:uid="{0084ED87-0ED7-4681-8A0A-40D6ABB47BCF}"/>
    <cellStyle name="40% - Ênfase2 56 2" xfId="5387" xr:uid="{EAFA4FF3-B064-45AF-8DD6-62C0741156B5}"/>
    <cellStyle name="40% - Ênfase2 56 2 2" xfId="9994" xr:uid="{FA412D89-7115-4B82-8794-702C404BFC9B}"/>
    <cellStyle name="40% - Ênfase2 56 3" xfId="6624" xr:uid="{1F4C86CA-8D07-46F6-B580-AB3EF64ADF98}"/>
    <cellStyle name="40% - Ênfase2 56 3 2" xfId="11231" xr:uid="{13F49CF5-720D-4F52-905D-0EF802CC5292}"/>
    <cellStyle name="40% - Ênfase2 56 4" xfId="8141" xr:uid="{EFC853A5-7465-4B90-8D76-4A19D7765536}"/>
    <cellStyle name="40% - Ênfase2 57" xfId="3121" xr:uid="{EA59E540-3120-4344-8369-F7C0DC1BC010}"/>
    <cellStyle name="40% - Ênfase2 57 2" xfId="5401" xr:uid="{9CDAF55D-6532-4DCF-9269-6202F4222386}"/>
    <cellStyle name="40% - Ênfase2 57 2 2" xfId="10008" xr:uid="{5AD57149-C87C-4651-810B-3FA9A6787076}"/>
    <cellStyle name="40% - Ênfase2 57 3" xfId="6638" xr:uid="{A8C51ECA-6289-4613-8621-E57314691584}"/>
    <cellStyle name="40% - Ênfase2 57 3 2" xfId="11245" xr:uid="{29994E88-FED5-4611-9557-73F5DE4442AF}"/>
    <cellStyle name="40% - Ênfase2 57 4" xfId="8155" xr:uid="{FF7F016E-76AA-47EF-B44E-15C1BED3C296}"/>
    <cellStyle name="40% - Ênfase2 58" xfId="3135" xr:uid="{2C4327A2-CE93-40FD-BEAE-61627AD577F7}"/>
    <cellStyle name="40% - Ênfase2 58 2" xfId="5415" xr:uid="{64B272CC-0C2D-4C62-BC5E-E3B31DC1B876}"/>
    <cellStyle name="40% - Ênfase2 58 2 2" xfId="10022" xr:uid="{090C1A76-5B83-44F8-9602-606363272906}"/>
    <cellStyle name="40% - Ênfase2 58 3" xfId="6652" xr:uid="{C1B66E00-EFF5-4110-93A2-61C796F4F2DC}"/>
    <cellStyle name="40% - Ênfase2 58 3 2" xfId="11259" xr:uid="{F8A4C03C-1021-4AFE-8A95-57541E9A837D}"/>
    <cellStyle name="40% - Ênfase2 58 4" xfId="8169" xr:uid="{F9E92C2A-6A6F-4B71-873F-59539448DD37}"/>
    <cellStyle name="40% - Ênfase2 59" xfId="3149" xr:uid="{C0259300-91A1-4659-9FF9-105325F5285D}"/>
    <cellStyle name="40% - Ênfase2 59 2" xfId="5429" xr:uid="{4A59F81F-7052-4745-B51C-EE4D3D0FFECD}"/>
    <cellStyle name="40% - Ênfase2 59 2 2" xfId="10036" xr:uid="{1D0378E9-3867-4A99-A746-3CF29D9B5E17}"/>
    <cellStyle name="40% - Ênfase2 59 3" xfId="6666" xr:uid="{3B51091F-343E-420E-A0F7-4D377B601532}"/>
    <cellStyle name="40% - Ênfase2 59 3 2" xfId="11273" xr:uid="{E78B47E8-928F-4C30-B2CF-E7BEBAA33C3E}"/>
    <cellStyle name="40% - Ênfase2 59 4" xfId="8183" xr:uid="{57A86F85-F60D-4D9A-9B1A-DB7D2DB460A7}"/>
    <cellStyle name="40% - Ênfase2 6" xfId="440" xr:uid="{101A9BF2-57BA-4439-A000-8D981B5BB13B}"/>
    <cellStyle name="40% - Ênfase2 6 2" xfId="1389" xr:uid="{B998FD8F-A3E7-4E94-B011-B5A6B61CD2BA}"/>
    <cellStyle name="40% - Ênfase2 6 2 2" xfId="4611" xr:uid="{0608DBCB-59F3-4D88-9641-698C77727B59}"/>
    <cellStyle name="40% - Ênfase2 6 2 3" xfId="13276" xr:uid="{30257265-7F35-40DB-8B9C-F132B446485A}"/>
    <cellStyle name="40% - Ênfase2 6 3" xfId="4211" xr:uid="{9A28D539-A509-41ED-AD98-189739E0190A}"/>
    <cellStyle name="40% - Ênfase2 6 3 2" xfId="9192" xr:uid="{5BF5A4E2-32E9-42B8-847D-03751641E141}"/>
    <cellStyle name="40% - Ênfase2 6 4" xfId="2329" xr:uid="{9A2FB9D4-FAF7-413F-BEF3-54BCEFC33DCD}"/>
    <cellStyle name="40% - Ênfase2 60" xfId="3163" xr:uid="{0AB5F3E5-11B1-4C5A-B4C3-AE9A38E20A9F}"/>
    <cellStyle name="40% - Ênfase2 60 2" xfId="5443" xr:uid="{961E3975-C611-4647-B65E-BFAEEF02E900}"/>
    <cellStyle name="40% - Ênfase2 60 2 2" xfId="10050" xr:uid="{A9A33636-C03E-4906-B1C3-AA6C1FD73FD6}"/>
    <cellStyle name="40% - Ênfase2 60 3" xfId="6680" xr:uid="{18383F79-8DAD-4A51-847C-FD0418898279}"/>
    <cellStyle name="40% - Ênfase2 60 3 2" xfId="11287" xr:uid="{0F9E9988-46C5-40A8-804F-C604C43C570F}"/>
    <cellStyle name="40% - Ênfase2 60 4" xfId="8197" xr:uid="{13D9FDE3-292E-4128-A284-B967E1FC0B1E}"/>
    <cellStyle name="40% - Ênfase2 61" xfId="3177" xr:uid="{31814B8A-1BBB-4DB4-BB56-5278937DCA25}"/>
    <cellStyle name="40% - Ênfase2 61 2" xfId="5457" xr:uid="{47AB2AEF-CF21-4CB5-9CF2-F1D4A5D738EA}"/>
    <cellStyle name="40% - Ênfase2 61 2 2" xfId="10064" xr:uid="{E3012B6F-FB20-465E-9F45-DC060BF68A43}"/>
    <cellStyle name="40% - Ênfase2 61 3" xfId="6694" xr:uid="{B1E92D1E-A2C4-4515-8CB5-7935DFE76752}"/>
    <cellStyle name="40% - Ênfase2 61 3 2" xfId="11301" xr:uid="{30E89468-857C-40E0-97C4-8096D848008B}"/>
    <cellStyle name="40% - Ênfase2 61 4" xfId="8211" xr:uid="{761F2E1B-860F-4630-A9B0-82DB7B9FC4DE}"/>
    <cellStyle name="40% - Ênfase2 62" xfId="3191" xr:uid="{F17BC3BF-EC6C-456E-A585-9BBFF4C570B1}"/>
    <cellStyle name="40% - Ênfase2 62 2" xfId="5471" xr:uid="{1636F06F-C6D6-44C9-8822-EC32D1AF321A}"/>
    <cellStyle name="40% - Ênfase2 62 2 2" xfId="10078" xr:uid="{E08B438F-01CB-49D6-AE22-014C6F1F514E}"/>
    <cellStyle name="40% - Ênfase2 62 3" xfId="6708" xr:uid="{E782BBA3-707F-46EB-8C35-01C2DF9BAC06}"/>
    <cellStyle name="40% - Ênfase2 62 3 2" xfId="11315" xr:uid="{1A860903-364D-4441-B2F4-DEBDB8B695D2}"/>
    <cellStyle name="40% - Ênfase2 62 4" xfId="8225" xr:uid="{570CE106-03AA-4670-8715-ECF0F46E0055}"/>
    <cellStyle name="40% - Ênfase2 63" xfId="3205" xr:uid="{08C54955-64BF-437A-9C94-15E428E29282}"/>
    <cellStyle name="40% - Ênfase2 63 2" xfId="5485" xr:uid="{437B4B24-9E20-4958-823A-F8AFBF3263EB}"/>
    <cellStyle name="40% - Ênfase2 63 2 2" xfId="10092" xr:uid="{708CC5D0-1334-4F5E-8ECF-B10E80D77039}"/>
    <cellStyle name="40% - Ênfase2 63 3" xfId="6722" xr:uid="{F07B8C7A-CE4C-4343-9787-989C8C4567E0}"/>
    <cellStyle name="40% - Ênfase2 63 3 2" xfId="11329" xr:uid="{7A2452D1-8B82-4341-B337-E002ABD69976}"/>
    <cellStyle name="40% - Ênfase2 63 4" xfId="8239" xr:uid="{84D51C33-A14E-4D07-9973-E6298E4EB243}"/>
    <cellStyle name="40% - Ênfase2 64" xfId="3219" xr:uid="{FC7128E0-5293-4C47-87B2-B5AE5F2E3111}"/>
    <cellStyle name="40% - Ênfase2 64 2" xfId="5499" xr:uid="{5E77B472-2168-44AD-835A-111AE5F5F3F5}"/>
    <cellStyle name="40% - Ênfase2 64 2 2" xfId="10106" xr:uid="{19794B46-4EC6-47EB-802C-0DE987C0D086}"/>
    <cellStyle name="40% - Ênfase2 64 3" xfId="6736" xr:uid="{7A088E28-9555-45DE-802F-4B3B566ACFC4}"/>
    <cellStyle name="40% - Ênfase2 64 3 2" xfId="11343" xr:uid="{ECB13FCC-D62C-4D60-B3EF-2E512A3AC9FB}"/>
    <cellStyle name="40% - Ênfase2 64 4" xfId="8253" xr:uid="{A0088E2C-4953-41BC-9565-B984650A98D9}"/>
    <cellStyle name="40% - Ênfase2 65" xfId="3233" xr:uid="{06FEE33E-234A-42A3-B4CB-EE4647762F2B}"/>
    <cellStyle name="40% - Ênfase2 65 2" xfId="5513" xr:uid="{76D2A634-5FD5-495E-A36F-B358AE1DEBDD}"/>
    <cellStyle name="40% - Ênfase2 65 2 2" xfId="10120" xr:uid="{1089CE3B-A51B-4456-830F-40F5A3AACD9E}"/>
    <cellStyle name="40% - Ênfase2 65 3" xfId="6750" xr:uid="{B2EFFDC5-2BED-47A7-B7F6-D37594BFE318}"/>
    <cellStyle name="40% - Ênfase2 65 3 2" xfId="11357" xr:uid="{5677DD26-2D1A-4B29-AFD6-7B6CC83205A5}"/>
    <cellStyle name="40% - Ênfase2 65 4" xfId="8267" xr:uid="{740408AC-376E-4964-8ABD-A37312A0BD23}"/>
    <cellStyle name="40% - Ênfase2 66" xfId="3247" xr:uid="{A00541CE-DB7F-4057-A834-714D4EE86D39}"/>
    <cellStyle name="40% - Ênfase2 66 2" xfId="5527" xr:uid="{2CCC3609-CC43-4A9C-B21A-7979BB2329AA}"/>
    <cellStyle name="40% - Ênfase2 66 2 2" xfId="10134" xr:uid="{EF9E73E2-5DEE-4444-A089-E655E09D8F6A}"/>
    <cellStyle name="40% - Ênfase2 66 3" xfId="6764" xr:uid="{A7FE6048-33B6-434A-985B-8E58EC61762E}"/>
    <cellStyle name="40% - Ênfase2 66 3 2" xfId="11371" xr:uid="{2975B219-1BBB-41AC-A0F1-FE6FD429AE56}"/>
    <cellStyle name="40% - Ênfase2 66 4" xfId="8281" xr:uid="{856B3FA8-CB3A-425E-907D-96504FDED032}"/>
    <cellStyle name="40% - Ênfase2 67" xfId="3261" xr:uid="{AD1C4B7B-67E3-417D-8CBB-910AF02CCA82}"/>
    <cellStyle name="40% - Ênfase2 67 2" xfId="5541" xr:uid="{A3344E3D-950B-4206-944E-ED80D563A0FC}"/>
    <cellStyle name="40% - Ênfase2 67 2 2" xfId="10148" xr:uid="{55D221B0-B887-49CC-9D99-316241D8D777}"/>
    <cellStyle name="40% - Ênfase2 67 3" xfId="6778" xr:uid="{51FC0D9A-F0BF-44D3-911B-5682A6CACFB1}"/>
    <cellStyle name="40% - Ênfase2 67 3 2" xfId="11385" xr:uid="{4BE1EE82-95E2-4A64-A626-08EE7011995F}"/>
    <cellStyle name="40% - Ênfase2 67 4" xfId="8295" xr:uid="{5F1CCE32-7CFB-480E-98FB-EE126A282F86}"/>
    <cellStyle name="40% - Ênfase2 68" xfId="3275" xr:uid="{F17460A9-DDD2-4668-BA6D-2A407D26362E}"/>
    <cellStyle name="40% - Ênfase2 68 2" xfId="5555" xr:uid="{B6DC4E09-048F-471A-BD85-30216D95D79A}"/>
    <cellStyle name="40% - Ênfase2 68 2 2" xfId="10162" xr:uid="{1A177AFD-1AAC-4209-A3F2-CE325F6D6CF6}"/>
    <cellStyle name="40% - Ênfase2 68 3" xfId="6792" xr:uid="{5C9D7FF9-0AE0-46C1-A62D-A8D047C678F5}"/>
    <cellStyle name="40% - Ênfase2 68 3 2" xfId="11399" xr:uid="{1BDE8591-74FA-4945-A0C9-E7837CA9D130}"/>
    <cellStyle name="40% - Ênfase2 68 4" xfId="8309" xr:uid="{7210B2F9-8EED-4F96-A219-379FAD577419}"/>
    <cellStyle name="40% - Ênfase2 69" xfId="3289" xr:uid="{CD146E77-4E06-4A6B-8386-2735A1F941B4}"/>
    <cellStyle name="40% - Ênfase2 69 2" xfId="5569" xr:uid="{67F19DB0-6EBA-443E-9C81-B5FC06F92A26}"/>
    <cellStyle name="40% - Ênfase2 69 2 2" xfId="10176" xr:uid="{90986718-38F6-4F9A-B892-7CF15C8BB40D}"/>
    <cellStyle name="40% - Ênfase2 69 3" xfId="6806" xr:uid="{1A1649DD-BC2E-40F6-8D49-92211857397E}"/>
    <cellStyle name="40% - Ênfase2 69 3 2" xfId="11413" xr:uid="{BD1571AD-2F20-44CA-982D-7DE904ADF447}"/>
    <cellStyle name="40% - Ênfase2 69 4" xfId="8323" xr:uid="{EEC2DFAF-AB98-4F88-8094-D0D19FCD6B21}"/>
    <cellStyle name="40% - Ênfase2 7" xfId="455" xr:uid="{08B7FBA2-802D-4076-8BD0-B20112A3B59D}"/>
    <cellStyle name="40% - Ênfase2 7 2" xfId="1404" xr:uid="{AFF0E3F5-4B0B-4E37-A27E-5ACFF432F064}"/>
    <cellStyle name="40% - Ênfase2 7 2 2" xfId="4656" xr:uid="{CE8F4613-CF03-4860-82A7-A2BF58B4D40E}"/>
    <cellStyle name="40% - Ênfase2 7 2 2 2" xfId="14208" xr:uid="{86099323-2F78-497D-A12D-3EF2E4E42319}"/>
    <cellStyle name="40% - Ênfase2 7 2 3" xfId="9296" xr:uid="{8FDF3115-06D9-43FD-807F-ECBBCA25B745}"/>
    <cellStyle name="40% - Ênfase2 7 3" xfId="5922" xr:uid="{76DF9375-51E5-40C1-9B97-6C3F6D1711B6}"/>
    <cellStyle name="40% - Ênfase2 7 3 2" xfId="10529" xr:uid="{F5E617A6-F359-41A1-AEE0-AA77358558A4}"/>
    <cellStyle name="40% - Ênfase2 7 4" xfId="4303" xr:uid="{194D2A58-7BF7-4AA0-8D07-6F3FF8FD9C73}"/>
    <cellStyle name="40% - Ênfase2 7 4 2" xfId="9209" xr:uid="{2EA51EB8-25E7-43E6-ABB0-46EDEE360243}"/>
    <cellStyle name="40% - Ênfase2 7 5" xfId="2343" xr:uid="{AF34132F-6509-4481-9BBE-9CB209AC8C6F}"/>
    <cellStyle name="40% - Ênfase2 70" xfId="3303" xr:uid="{7FB7AA4A-DD1C-4FDB-A875-DA9445A02D67}"/>
    <cellStyle name="40% - Ênfase2 70 2" xfId="5583" xr:uid="{D1C6D322-6643-467D-A4FF-D7DF52F59A67}"/>
    <cellStyle name="40% - Ênfase2 70 2 2" xfId="10190" xr:uid="{E32BB7E4-CD8B-4E79-9F6A-7B08F3D7B953}"/>
    <cellStyle name="40% - Ênfase2 70 3" xfId="6820" xr:uid="{A1BC01A7-028F-4886-8D5D-D45E44EE199D}"/>
    <cellStyle name="40% - Ênfase2 70 3 2" xfId="11427" xr:uid="{8A586080-0F28-4C55-8652-B7B89133F3EF}"/>
    <cellStyle name="40% - Ênfase2 70 4" xfId="7221" xr:uid="{BDBB94F3-0EB7-44E5-AB64-AAAB88D7354B}"/>
    <cellStyle name="40% - Ênfase2 70 5" xfId="8337" xr:uid="{6460406E-E063-4AD3-92F9-1042AD2EF208}"/>
    <cellStyle name="40% - Ênfase2 71" xfId="3317" xr:uid="{A1267FA2-5B93-4992-ACAD-9D92EB8CA1BA}"/>
    <cellStyle name="40% - Ênfase2 71 2" xfId="5597" xr:uid="{B90B6355-3362-4FEA-842F-EAF43B59CBCC}"/>
    <cellStyle name="40% - Ênfase2 71 2 2" xfId="10204" xr:uid="{E4562D13-5126-4E15-A4B1-3CD7B3271C1E}"/>
    <cellStyle name="40% - Ênfase2 71 3" xfId="6834" xr:uid="{9B9E0F87-9270-40C7-AB0A-6772FA97490D}"/>
    <cellStyle name="40% - Ênfase2 71 3 2" xfId="11441" xr:uid="{D7D9A18B-2626-4B33-9BC5-695F8D1BBA67}"/>
    <cellStyle name="40% - Ênfase2 71 4" xfId="8351" xr:uid="{DFD443AD-957A-43F1-AF29-64652CFE6043}"/>
    <cellStyle name="40% - Ênfase2 72" xfId="3331" xr:uid="{1AD4C600-7DA1-4F49-AF00-467F97C9B538}"/>
    <cellStyle name="40% - Ênfase2 72 2" xfId="5611" xr:uid="{8FAE0B16-9D81-4592-A516-2472D2D28A62}"/>
    <cellStyle name="40% - Ênfase2 72 2 2" xfId="10218" xr:uid="{FB03801B-687B-4A37-A84A-E5E28C4475EB}"/>
    <cellStyle name="40% - Ênfase2 72 3" xfId="6848" xr:uid="{304D14ED-2E55-4A89-8E2B-4BA42C68A256}"/>
    <cellStyle name="40% - Ênfase2 72 3 2" xfId="11455" xr:uid="{82A87417-4383-4FF7-B802-A3EB6CABBE68}"/>
    <cellStyle name="40% - Ênfase2 72 4" xfId="8365" xr:uid="{B74D666A-47D7-4F1C-A6D3-5ECB87F7953C}"/>
    <cellStyle name="40% - Ênfase2 73" xfId="3345" xr:uid="{44D43BF1-811D-4A30-B4D6-B2C7A42051B2}"/>
    <cellStyle name="40% - Ênfase2 73 2" xfId="5625" xr:uid="{A25E70D9-08C2-406A-89D8-A5C352492FF3}"/>
    <cellStyle name="40% - Ênfase2 73 2 2" xfId="10232" xr:uid="{B55ED0B5-CD88-4311-BC21-5AA01D49B938}"/>
    <cellStyle name="40% - Ênfase2 73 3" xfId="6862" xr:uid="{88B944EA-0AE5-46FA-832F-C82E32E28347}"/>
    <cellStyle name="40% - Ênfase2 73 3 2" xfId="11469" xr:uid="{BFED5C5D-607F-463C-91B6-033D15AA1EAA}"/>
    <cellStyle name="40% - Ênfase2 73 4" xfId="8379" xr:uid="{A1719F64-C22F-46AA-83C4-74727DFBCA10}"/>
    <cellStyle name="40% - Ênfase2 74" xfId="3359" xr:uid="{C928C818-A892-412C-B912-339EF75BB838}"/>
    <cellStyle name="40% - Ênfase2 74 2" xfId="5639" xr:uid="{09FB6C71-95CB-4E30-B6E7-CCE0BE8110C3}"/>
    <cellStyle name="40% - Ênfase2 74 2 2" xfId="10246" xr:uid="{00ABD147-4365-4981-833E-6A43896BD0B9}"/>
    <cellStyle name="40% - Ênfase2 74 3" xfId="6876" xr:uid="{42ED3CBE-8368-40EF-AAA9-71335EBC935E}"/>
    <cellStyle name="40% - Ênfase2 74 3 2" xfId="11483" xr:uid="{B67C168B-E992-4E0C-A774-FFD8BC0912CD}"/>
    <cellStyle name="40% - Ênfase2 74 4" xfId="8393" xr:uid="{CFA60B49-82C2-4BEA-B102-7A06372BAEF6}"/>
    <cellStyle name="40% - Ênfase2 75" xfId="3373" xr:uid="{E45131E6-C04D-44B2-97B1-3DDC38BB2A55}"/>
    <cellStyle name="40% - Ênfase2 75 2" xfId="5653" xr:uid="{B53C7C9D-26A3-423D-99FF-83BDEA4BE3C6}"/>
    <cellStyle name="40% - Ênfase2 75 2 2" xfId="10260" xr:uid="{DB898677-92D4-45E3-82D9-F060B043FE82}"/>
    <cellStyle name="40% - Ênfase2 75 3" xfId="6890" xr:uid="{41833A7F-20F1-4DEF-B597-0E2BED38AD27}"/>
    <cellStyle name="40% - Ênfase2 75 3 2" xfId="11497" xr:uid="{93241E49-B501-4544-9F6F-CB01AA70D822}"/>
    <cellStyle name="40% - Ênfase2 75 4" xfId="8407" xr:uid="{5FD16DDB-5F16-486C-BA7C-8E7B5074E010}"/>
    <cellStyle name="40% - Ênfase2 76" xfId="3387" xr:uid="{234F2732-323F-4031-8493-17C631B29CCB}"/>
    <cellStyle name="40% - Ênfase2 76 2" xfId="5667" xr:uid="{A14BD889-7816-4AD0-A0EE-6860D30F70F5}"/>
    <cellStyle name="40% - Ênfase2 76 2 2" xfId="10274" xr:uid="{4E710423-7217-4E8C-B499-7D0D7107109F}"/>
    <cellStyle name="40% - Ênfase2 76 3" xfId="6904" xr:uid="{FC9AF2D4-CAE8-4BBC-B529-AC84918AE04E}"/>
    <cellStyle name="40% - Ênfase2 76 3 2" xfId="11511" xr:uid="{E0050E18-4888-49C5-A6BE-2E4D55E3352F}"/>
    <cellStyle name="40% - Ênfase2 76 4" xfId="8421" xr:uid="{4DD41A2C-D5D0-4FC3-AB05-F78F406D8C48}"/>
    <cellStyle name="40% - Ênfase2 77" xfId="3401" xr:uid="{DEA9F335-82A3-4BB3-AF92-3AC991E318AA}"/>
    <cellStyle name="40% - Ênfase2 77 2" xfId="5681" xr:uid="{79BE74D5-D918-4BD7-AD45-C4D4E0A136CE}"/>
    <cellStyle name="40% - Ênfase2 77 2 2" xfId="10288" xr:uid="{796FE6FF-AFC4-4FB6-A99E-1099ABE86D56}"/>
    <cellStyle name="40% - Ênfase2 77 3" xfId="6918" xr:uid="{1B447B17-B024-4A4D-8F82-59F5FFA9D329}"/>
    <cellStyle name="40% - Ênfase2 77 3 2" xfId="11525" xr:uid="{CB8D0745-6BEA-4ED3-8A57-A0D31E557536}"/>
    <cellStyle name="40% - Ênfase2 77 4" xfId="8435" xr:uid="{74F19631-C4DE-4ABD-9EFF-A0CB564D6C5A}"/>
    <cellStyle name="40% - Ênfase2 78" xfId="3415" xr:uid="{78A4CE2E-BFAE-4AFA-AF27-31748FE3402D}"/>
    <cellStyle name="40% - Ênfase2 78 2" xfId="5695" xr:uid="{E4F524F8-8855-41DB-B3E2-40CE5C1F8A6F}"/>
    <cellStyle name="40% - Ênfase2 78 2 2" xfId="10302" xr:uid="{F4F825D4-6C88-4A69-9109-A89DDAF93076}"/>
    <cellStyle name="40% - Ênfase2 78 3" xfId="6932" xr:uid="{88A4A2E5-1A2F-46E2-84AC-6A0738627B2C}"/>
    <cellStyle name="40% - Ênfase2 78 3 2" xfId="11539" xr:uid="{63360A21-F7A0-4F61-8C35-362BE9ECA296}"/>
    <cellStyle name="40% - Ênfase2 78 4" xfId="8449" xr:uid="{F84F4544-89E1-447E-837E-D0726A52D63C}"/>
    <cellStyle name="40% - Ênfase2 79" xfId="3429" xr:uid="{BDAA9A2E-15A2-4B28-9343-CD21151EE27E}"/>
    <cellStyle name="40% - Ênfase2 79 2" xfId="5709" xr:uid="{145893B9-237E-40B7-972D-0BF7AC39497C}"/>
    <cellStyle name="40% - Ênfase2 79 2 2" xfId="10316" xr:uid="{1871D403-47B2-4E7C-8D40-F498FB9D565C}"/>
    <cellStyle name="40% - Ênfase2 79 3" xfId="6946" xr:uid="{74F82903-0C9F-40D2-9733-746970E002D4}"/>
    <cellStyle name="40% - Ênfase2 79 3 2" xfId="11553" xr:uid="{353BAC89-0439-4B73-B9F6-08A5BF45A2CF}"/>
    <cellStyle name="40% - Ênfase2 79 4" xfId="8463" xr:uid="{D90A3328-4298-4F2E-BF58-4A6E4B2E5594}"/>
    <cellStyle name="40% - Ênfase2 8" xfId="470" xr:uid="{9BDDC0CD-D9DC-4E42-9CAF-D319E2280826}"/>
    <cellStyle name="40% - Ênfase2 8 2" xfId="1419" xr:uid="{F39E987E-8CA2-4384-B739-EEF23843A25A}"/>
    <cellStyle name="40% - Ênfase2 8 2 2" xfId="4671" xr:uid="{1FB4D163-5EB5-470C-AEA3-C7CDC2A857C7}"/>
    <cellStyle name="40% - Ênfase2 8 2 2 2" xfId="14222" xr:uid="{1BC96F3F-1FC4-4DD0-B6EE-B1EEEEB0008A}"/>
    <cellStyle name="40% - Ênfase2 8 2 3" xfId="9311" xr:uid="{BFB4E92F-586E-43BB-8B3E-5F4010CF9CEC}"/>
    <cellStyle name="40% - Ênfase2 8 3" xfId="5937" xr:uid="{FDAE7CFA-F4C3-4981-9792-BB6DF8494924}"/>
    <cellStyle name="40% - Ênfase2 8 3 2" xfId="10544" xr:uid="{82ADFC62-3D42-4FA4-B6AA-0B312F2DD634}"/>
    <cellStyle name="40% - Ênfase2 8 4" xfId="4318" xr:uid="{27A11E76-6BD0-4594-BAE6-9F2BAC965879}"/>
    <cellStyle name="40% - Ênfase2 8 4 2" xfId="9224" xr:uid="{DFE5E4BB-F988-402C-A31D-C692C28F1BB0}"/>
    <cellStyle name="40% - Ênfase2 8 5" xfId="2357" xr:uid="{BA35C940-0B5D-4092-946A-2C1EEDB4DC22}"/>
    <cellStyle name="40% - Ênfase2 80" xfId="3443" xr:uid="{B0B66797-9CDD-4746-B0E7-197185D7FE00}"/>
    <cellStyle name="40% - Ênfase2 80 2" xfId="5723" xr:uid="{1817FA3D-3292-4DF7-A54C-8B1707CF2195}"/>
    <cellStyle name="40% - Ênfase2 80 2 2" xfId="10330" xr:uid="{8F4BB39C-19A8-4B09-BB88-E22E1AC9DBA4}"/>
    <cellStyle name="40% - Ênfase2 80 3" xfId="6960" xr:uid="{6A3C98E9-92CB-4FA1-B011-612EAE043F91}"/>
    <cellStyle name="40% - Ênfase2 80 3 2" xfId="11567" xr:uid="{B9FFC3E2-08C0-48C0-89C9-F89AAECF601D}"/>
    <cellStyle name="40% - Ênfase2 80 4" xfId="8477" xr:uid="{A04A8A16-3A7A-4044-B53C-B3BF8FDDDAC7}"/>
    <cellStyle name="40% - Ênfase2 81" xfId="3457" xr:uid="{F4102078-331E-43DC-9CA4-C2C00FE4EDB2}"/>
    <cellStyle name="40% - Ênfase2 81 2" xfId="5737" xr:uid="{74F2F894-3E7E-495B-BD74-219668CB5519}"/>
    <cellStyle name="40% - Ênfase2 81 2 2" xfId="10344" xr:uid="{2C9A027B-48ED-4CD9-98CA-976D2098528F}"/>
    <cellStyle name="40% - Ênfase2 81 3" xfId="6974" xr:uid="{1580E417-DCAA-4724-8235-C228D1659202}"/>
    <cellStyle name="40% - Ênfase2 81 3 2" xfId="11581" xr:uid="{222E6D9D-D28D-4840-A0BA-412B360D5612}"/>
    <cellStyle name="40% - Ênfase2 81 4" xfId="8491" xr:uid="{3155D0E9-C3C1-4EE2-B3EC-A3A438308EB8}"/>
    <cellStyle name="40% - Ênfase2 82" xfId="3471" xr:uid="{E03830B2-3769-4754-A6D5-ADBD9DB18B5C}"/>
    <cellStyle name="40% - Ênfase2 82 2" xfId="5751" xr:uid="{A8126882-554B-412B-A648-1DB8DE5DAF6B}"/>
    <cellStyle name="40% - Ênfase2 82 2 2" xfId="10358" xr:uid="{28D3CD67-521C-4CC8-BAEA-E1339EECE898}"/>
    <cellStyle name="40% - Ênfase2 82 3" xfId="6988" xr:uid="{B4FC769A-1A10-46EF-B609-9D8BE8A0620C}"/>
    <cellStyle name="40% - Ênfase2 82 3 2" xfId="11595" xr:uid="{0C756F01-AAC9-4ABF-9838-A00A52FB7451}"/>
    <cellStyle name="40% - Ênfase2 82 4" xfId="8505" xr:uid="{A16C45FC-CC8B-4E58-B067-69DFC4007E0B}"/>
    <cellStyle name="40% - Ênfase2 83" xfId="3485" xr:uid="{4480743D-718B-46AF-9761-8996DA8C33F2}"/>
    <cellStyle name="40% - Ênfase2 83 2" xfId="5765" xr:uid="{AB836615-4137-428F-AD9C-71F873768B26}"/>
    <cellStyle name="40% - Ênfase2 83 2 2" xfId="10372" xr:uid="{D2F47511-F401-46FF-9C5F-10AD4558BBD3}"/>
    <cellStyle name="40% - Ênfase2 83 3" xfId="7002" xr:uid="{B2ED04E1-A3A5-42A3-BAC3-960E6068933D}"/>
    <cellStyle name="40% - Ênfase2 83 3 2" xfId="11609" xr:uid="{6CFF0771-EAC8-486D-8369-E19B0D68C5ED}"/>
    <cellStyle name="40% - Ênfase2 83 4" xfId="8519" xr:uid="{F2941B83-9FF5-4FD9-BC7C-8627FCE6AC40}"/>
    <cellStyle name="40% - Ênfase2 84" xfId="3499" xr:uid="{9C85D7D5-84D6-46AD-B9D2-1C356517AC54}"/>
    <cellStyle name="40% - Ênfase2 84 2" xfId="5779" xr:uid="{91550B5A-961D-43F5-BBA0-A2F397CD841A}"/>
    <cellStyle name="40% - Ênfase2 84 2 2" xfId="10386" xr:uid="{3B947280-489C-434A-816E-9A660EBB2F94}"/>
    <cellStyle name="40% - Ênfase2 84 3" xfId="7016" xr:uid="{AAFA15F1-4B2D-4E7B-A897-79D5F3AB5021}"/>
    <cellStyle name="40% - Ênfase2 84 3 2" xfId="11623" xr:uid="{B67076A1-6306-4D6B-B33D-A29454612C79}"/>
    <cellStyle name="40% - Ênfase2 84 4" xfId="8533" xr:uid="{27068273-46D5-412D-A52A-267AEFD06F6A}"/>
    <cellStyle name="40% - Ênfase2 85" xfId="3513" xr:uid="{9ACF073B-747E-4114-8B11-353BD33E1E69}"/>
    <cellStyle name="40% - Ênfase2 85 2" xfId="5793" xr:uid="{FD6F403E-BF6D-4417-A2B7-0C03A32BCA6E}"/>
    <cellStyle name="40% - Ênfase2 85 2 2" xfId="10400" xr:uid="{EE1974C8-B40E-4FCF-88DC-9BF18B3955F2}"/>
    <cellStyle name="40% - Ênfase2 85 3" xfId="7030" xr:uid="{A54842B6-CC2D-4D58-ABC1-BB8EA07F61E5}"/>
    <cellStyle name="40% - Ênfase2 85 3 2" xfId="11637" xr:uid="{231CFF39-1A4C-497D-A4A1-2B2A8C17566A}"/>
    <cellStyle name="40% - Ênfase2 85 4" xfId="8547" xr:uid="{E49CC4C8-B54B-4C67-AA1A-208F524F4027}"/>
    <cellStyle name="40% - Ênfase2 86" xfId="3527" xr:uid="{5B27AA55-9F01-4E56-84BB-91C043655ECC}"/>
    <cellStyle name="40% - Ênfase2 86 2" xfId="5807" xr:uid="{EA1EEA58-C2D4-4848-A1D8-5E6919E36FF8}"/>
    <cellStyle name="40% - Ênfase2 86 2 2" xfId="10414" xr:uid="{FD6756B3-89D4-4298-A8CE-A3DFF7DB9F3A}"/>
    <cellStyle name="40% - Ênfase2 86 3" xfId="7044" xr:uid="{6DF42CDD-61FE-4C9D-AAAD-2DF7538FF721}"/>
    <cellStyle name="40% - Ênfase2 86 3 2" xfId="11651" xr:uid="{B498AE65-7457-4936-A092-4A3A354E13BF}"/>
    <cellStyle name="40% - Ênfase2 86 4" xfId="8561" xr:uid="{FACC311D-B280-4E11-8A8F-325CE4A625CA}"/>
    <cellStyle name="40% - Ênfase2 87" xfId="3541" xr:uid="{CF870A63-6125-4FFA-89E4-0F4CD35B3976}"/>
    <cellStyle name="40% - Ênfase2 87 2" xfId="5821" xr:uid="{AE3624AE-1347-4FED-AD1C-00B6288E5942}"/>
    <cellStyle name="40% - Ênfase2 87 2 2" xfId="10428" xr:uid="{E096C241-89F1-4F60-80CF-AAA1186C70DC}"/>
    <cellStyle name="40% - Ênfase2 87 3" xfId="7058" xr:uid="{98FBDB52-0D0F-4E0B-A80D-48874A4A8734}"/>
    <cellStyle name="40% - Ênfase2 87 3 2" xfId="11665" xr:uid="{0058C59F-CC18-40BD-8FC9-E203CB9D32F6}"/>
    <cellStyle name="40% - Ênfase2 87 4" xfId="8575" xr:uid="{44190CF0-9FD7-4642-AB42-034DB34C9319}"/>
    <cellStyle name="40% - Ênfase2 88" xfId="3555" xr:uid="{17BCFB3D-3D0A-4127-99DA-18CC1B386214}"/>
    <cellStyle name="40% - Ênfase2 88 2" xfId="5835" xr:uid="{2AD908CF-5D89-482C-8725-B50605C137F9}"/>
    <cellStyle name="40% - Ênfase2 88 2 2" xfId="10442" xr:uid="{0C141A9C-98BB-4233-BE7A-A94828B1FA4C}"/>
    <cellStyle name="40% - Ênfase2 88 3" xfId="7072" xr:uid="{09B27A43-CE34-45C0-9ACD-8D21369C18B5}"/>
    <cellStyle name="40% - Ênfase2 88 3 2" xfId="11679" xr:uid="{02990756-701D-456A-BCE5-26AC8FD980A3}"/>
    <cellStyle name="40% - Ênfase2 88 4" xfId="8589" xr:uid="{87E29073-A949-457C-B93E-40B471D1CC6C}"/>
    <cellStyle name="40% - Ênfase2 89" xfId="3569" xr:uid="{68B4CE8D-CFA0-4D0D-BC84-0F9C0C660E2E}"/>
    <cellStyle name="40% - Ênfase2 89 2" xfId="5849" xr:uid="{933172C0-9B75-4EDD-9873-487541C14EB2}"/>
    <cellStyle name="40% - Ênfase2 89 2 2" xfId="10456" xr:uid="{BE903A57-FEBE-45B2-A3F2-4DBABFC39361}"/>
    <cellStyle name="40% - Ênfase2 89 3" xfId="7086" xr:uid="{937CE1E2-726C-4D9F-AA89-988E79F0DB5D}"/>
    <cellStyle name="40% - Ênfase2 89 3 2" xfId="11693" xr:uid="{5C687774-0172-457D-AB6A-27E0DA66461F}"/>
    <cellStyle name="40% - Ênfase2 89 4" xfId="8603" xr:uid="{8C401D28-3F2B-4094-90CC-A8704E9A3E68}"/>
    <cellStyle name="40% - Ênfase2 9" xfId="485" xr:uid="{8EC97319-C753-4B2E-BF20-F28D3531479A}"/>
    <cellStyle name="40% - Ênfase2 9 2" xfId="1434" xr:uid="{45E4F750-D8C9-4574-A8F4-FC0BE806B7CE}"/>
    <cellStyle name="40% - Ênfase2 9 2 2" xfId="4686" xr:uid="{8C069BB4-CB8C-4286-BE8A-2CC912ADC164}"/>
    <cellStyle name="40% - Ênfase2 9 2 3" xfId="13292" xr:uid="{17F0B59F-CC5B-4162-A83B-568DEEB46056}"/>
    <cellStyle name="40% - Ênfase2 9 3" xfId="4138" xr:uid="{89DBF5D4-AC40-43EE-AC2E-16D5CFE06838}"/>
    <cellStyle name="40% - Ênfase2 9 3 2" xfId="9155" xr:uid="{335F02DB-2BD6-433F-9317-200886CBCEAA}"/>
    <cellStyle name="40% - Ênfase2 9 4" xfId="2372" xr:uid="{5E8C2072-265B-4946-AEBA-47A4F507A18B}"/>
    <cellStyle name="40% - Ênfase2 90" xfId="3583" xr:uid="{6ECB673D-D6A2-4A9C-B4D7-392FC9C8DE89}"/>
    <cellStyle name="40% - Ênfase2 90 2" xfId="5863" xr:uid="{2222FEEC-7A39-4804-A264-D659ECD2185D}"/>
    <cellStyle name="40% - Ênfase2 90 2 2" xfId="10470" xr:uid="{C4BEF498-3001-4944-9FD9-0777C15D3CF3}"/>
    <cellStyle name="40% - Ênfase2 90 3" xfId="7100" xr:uid="{414F2C66-3603-4491-BB4C-5B00093DDA6B}"/>
    <cellStyle name="40% - Ênfase2 90 3 2" xfId="11707" xr:uid="{670DE703-E42A-47C4-9E82-37D1B46C79E0}"/>
    <cellStyle name="40% - Ênfase2 90 4" xfId="8617" xr:uid="{EF70D2A4-C0FA-4E12-BBB1-650451F9CFDD}"/>
    <cellStyle name="40% - Ênfase2 91" xfId="3597" xr:uid="{620E6EF8-CF86-47A4-8142-1F8918159969}"/>
    <cellStyle name="40% - Ênfase2 91 2" xfId="5878" xr:uid="{8E9756E5-BF31-4E1D-869D-1A6F325850E6}"/>
    <cellStyle name="40% - Ênfase2 91 2 2" xfId="10485" xr:uid="{9552BFB9-889B-4926-AE0B-5604E580EF8F}"/>
    <cellStyle name="40% - Ênfase2 91 3" xfId="7115" xr:uid="{4A5F88AC-CD7E-4874-89DF-ABDBB77932DB}"/>
    <cellStyle name="40% - Ênfase2 91 3 2" xfId="11722" xr:uid="{1076F0E9-1EB7-4DD7-8A83-F8B22708D00D}"/>
    <cellStyle name="40% - Ênfase2 91 4" xfId="8631" xr:uid="{960CC0EC-6D47-4590-8A4A-C16D5751273B}"/>
    <cellStyle name="40% - Ênfase2 92" xfId="3611" xr:uid="{FB7C344E-CC63-481B-9ABC-17C7E2D4CD69}"/>
    <cellStyle name="40% - Ênfase2 92 2" xfId="8645" xr:uid="{7FA28195-A472-46A6-8067-F8E1F6438843}"/>
    <cellStyle name="40% - Ênfase2 93" xfId="3625" xr:uid="{9EAF9BE7-CB15-459D-B9E7-4F07A3B6FBDB}"/>
    <cellStyle name="40% - Ênfase2 93 2" xfId="8659" xr:uid="{AF97C8FB-C983-47CA-B35B-779D436C4947}"/>
    <cellStyle name="40% - Ênfase2 94" xfId="3639" xr:uid="{C51AF45D-20ED-48CD-AE26-22D9395E5E06}"/>
    <cellStyle name="40% - Ênfase2 94 2" xfId="8673" xr:uid="{32A9927F-C287-4726-A7D1-EDFD0EC87D11}"/>
    <cellStyle name="40% - Ênfase2 95" xfId="3653" xr:uid="{5F4BE308-9899-417B-A935-0CE0F3F4CE13}"/>
    <cellStyle name="40% - Ênfase2 95 2" xfId="8687" xr:uid="{A24335C3-414E-4736-9D78-AB6D6A5D92C0}"/>
    <cellStyle name="40% - Ênfase2 96" xfId="3667" xr:uid="{5DDD72CE-D734-47AB-B928-91DC4E5C2477}"/>
    <cellStyle name="40% - Ênfase2 96 2" xfId="8701" xr:uid="{1D32D65A-A013-400A-9A95-D1173FBD7495}"/>
    <cellStyle name="40% - Ênfase2 97" xfId="3681" xr:uid="{30617DC8-C4F3-4EB7-8C6F-E8D022BE9A94}"/>
    <cellStyle name="40% - Ênfase2 97 2" xfId="8715" xr:uid="{D7F594CC-609E-496A-AE58-2D8D53C0DDF5}"/>
    <cellStyle name="40% - Ênfase2 98" xfId="3695" xr:uid="{59DBA105-77D1-4B42-A7A0-3397554DA53A}"/>
    <cellStyle name="40% - Ênfase2 98 2" xfId="8729" xr:uid="{5C851DBA-62DB-475F-A6DE-189544AD9499}"/>
    <cellStyle name="40% - Ênfase2 99" xfId="3709" xr:uid="{4B2578D7-3E43-446E-BDFC-B5A73BF8E42F}"/>
    <cellStyle name="40% - Ênfase2 99 2" xfId="8743" xr:uid="{81FA8CE0-48E1-4EA1-B084-5D18BDE3D937}"/>
    <cellStyle name="40% - Ênfase3" xfId="118" builtinId="39" customBuiltin="1"/>
    <cellStyle name="40% - Ênfase3 10" xfId="502" xr:uid="{6D503903-3DDA-4116-90C1-CC2D5D005266}"/>
    <cellStyle name="40% - Ênfase3 10 2" xfId="1451" xr:uid="{CF5D45A0-FE77-4880-BFE1-9A7965B7FDA5}"/>
    <cellStyle name="40% - Ênfase3 10 2 2" xfId="4702" xr:uid="{6E543BC7-7828-41EC-9427-AE242291C033}"/>
    <cellStyle name="40% - Ênfase3 10 2 2 2" xfId="14238" xr:uid="{E18A66BD-E31A-4382-90C7-6C0001C0EBFE}"/>
    <cellStyle name="40% - Ênfase3 10 2 3" xfId="9328" xr:uid="{B1331E79-C7CF-4BE4-834E-0ADACF7A0520}"/>
    <cellStyle name="40% - Ênfase3 10 3" xfId="5954" xr:uid="{15C44D0F-A62B-4F26-B40D-03B4A9AA5CB6}"/>
    <cellStyle name="40% - Ênfase3 10 3 2" xfId="10561" xr:uid="{B3A94EC5-7915-4E94-BFF8-F9A91B477A94}"/>
    <cellStyle name="40% - Ênfase3 10 4" xfId="2388" xr:uid="{7E50D90F-84E3-416D-8833-4A7CB9DA3B9F}"/>
    <cellStyle name="40% - Ênfase3 10 4 2" xfId="13476" xr:uid="{EF338BD1-BE11-4664-A468-9FC20421985A}"/>
    <cellStyle name="40% - Ênfase3 10 5" xfId="7479" xr:uid="{87C3473E-9D41-447D-85B7-8474F47FE93D}"/>
    <cellStyle name="40% - Ênfase3 100" xfId="3725" xr:uid="{45557442-C950-487B-AD5D-F4887FACE2AC}"/>
    <cellStyle name="40% - Ênfase3 100 2" xfId="8759" xr:uid="{BB394F57-093C-4B6A-A14C-99BD75B59B8A}"/>
    <cellStyle name="40% - Ênfase3 101" xfId="3739" xr:uid="{4660DD31-DC2B-487A-9064-6DA90FFA9A17}"/>
    <cellStyle name="40% - Ênfase3 101 2" xfId="8773" xr:uid="{8CE033D1-27E5-4ED2-B075-99FFEDBA3321}"/>
    <cellStyle name="40% - Ênfase3 102" xfId="3753" xr:uid="{6567EABE-1616-4793-932B-5F360EB925F2}"/>
    <cellStyle name="40% - Ênfase3 102 2" xfId="8787" xr:uid="{E6C1B410-E425-4D56-BF76-9F90110F334C}"/>
    <cellStyle name="40% - Ênfase3 103" xfId="3767" xr:uid="{8380572C-342D-4E8A-90DD-4FB436F12726}"/>
    <cellStyle name="40% - Ênfase3 103 2" xfId="8801" xr:uid="{503F4B2A-11B6-42FE-B3A2-9CAE60CC05AB}"/>
    <cellStyle name="40% - Ênfase3 104" xfId="3781" xr:uid="{9BBEB1B5-AE94-4D0D-87C8-311BC4A6565E}"/>
    <cellStyle name="40% - Ênfase3 104 2" xfId="8815" xr:uid="{A1E42A15-364A-4847-8B97-EB061792693B}"/>
    <cellStyle name="40% - Ênfase3 105" xfId="3795" xr:uid="{7B649AD5-1111-4B00-A738-DFA69A6BC7B9}"/>
    <cellStyle name="40% - Ênfase3 105 2" xfId="8829" xr:uid="{0CF32329-D249-422C-AD1F-6D48587EF38E}"/>
    <cellStyle name="40% - Ênfase3 106" xfId="3809" xr:uid="{3985F02A-DEE1-402F-AD41-0808D4D7AB82}"/>
    <cellStyle name="40% - Ênfase3 106 2" xfId="8843" xr:uid="{3413FAD9-FA3E-4234-9F87-C36A524BEF07}"/>
    <cellStyle name="40% - Ênfase3 107" xfId="3823" xr:uid="{10E045ED-4DD0-4545-860B-26BA4015A9C7}"/>
    <cellStyle name="40% - Ênfase3 107 2" xfId="8857" xr:uid="{85619F59-200E-4FD7-9A24-D49076E941A4}"/>
    <cellStyle name="40% - Ênfase3 108" xfId="3837" xr:uid="{BD2AB979-C3EF-4C02-96E0-144C9ADB8B2D}"/>
    <cellStyle name="40% - Ênfase3 108 2" xfId="8871" xr:uid="{F9CC8A2F-374A-4673-AD72-1CE5544BF574}"/>
    <cellStyle name="40% - Ênfase3 109" xfId="3851" xr:uid="{FB017A40-0687-4972-83FF-6288F23C0BE2}"/>
    <cellStyle name="40% - Ênfase3 109 2" xfId="8885" xr:uid="{CE72187E-87BA-42AB-A533-C2C099D89574}"/>
    <cellStyle name="40% - Ênfase3 11" xfId="517" xr:uid="{7544AA11-52FF-4C3F-BAF4-0DAC18F340ED}"/>
    <cellStyle name="40% - Ênfase3 11 2" xfId="1466" xr:uid="{47277ACA-D88A-460F-A91B-4B9EB85853AF}"/>
    <cellStyle name="40% - Ênfase3 11 2 2" xfId="4727" xr:uid="{E2A11131-9D31-48FD-8B0A-072F46BD4300}"/>
    <cellStyle name="40% - Ênfase3 11 2 3" xfId="13308" xr:uid="{6A1FF185-F38F-4C55-A0F9-FB77B8512D47}"/>
    <cellStyle name="40% - Ênfase3 11 3" xfId="4338" xr:uid="{D421CCD8-FCA1-461A-9EBD-6C4D9D6BDFAC}"/>
    <cellStyle name="40% - Ênfase3 11 4" xfId="2402" xr:uid="{52B08912-6A4A-4777-8335-6EEA19550473}"/>
    <cellStyle name="40% - Ênfase3 11 4 2" xfId="13490" xr:uid="{DA0DC647-1ABB-474A-8567-692CD59C12C5}"/>
    <cellStyle name="40% - Ênfase3 11 5" xfId="7493" xr:uid="{E92B5E1D-4B6D-4F85-8448-80D584BDC419}"/>
    <cellStyle name="40% - Ênfase3 110" xfId="3865" xr:uid="{9717668A-E504-4C50-A68B-8A8A70C75C6B}"/>
    <cellStyle name="40% - Ênfase3 110 2" xfId="8899" xr:uid="{CAB58E9F-42B2-42A7-9976-6E190236D189}"/>
    <cellStyle name="40% - Ênfase3 111" xfId="3879" xr:uid="{70290B2D-F385-491B-99D5-BAAD571855F8}"/>
    <cellStyle name="40% - Ênfase3 111 2" xfId="8913" xr:uid="{8488EE99-7E19-4C42-919D-5341A1AF418D}"/>
    <cellStyle name="40% - Ênfase3 112" xfId="3893" xr:uid="{22F63237-C567-474E-88D2-8665E257127F}"/>
    <cellStyle name="40% - Ênfase3 112 2" xfId="8927" xr:uid="{13B4E4E2-6D5B-48FD-83C1-AC211DB808B8}"/>
    <cellStyle name="40% - Ênfase3 113" xfId="3907" xr:uid="{7C11BBB3-6CDA-4DCA-9395-F97F5E40B6C1}"/>
    <cellStyle name="40% - Ênfase3 113 2" xfId="8941" xr:uid="{FB57FF38-0917-40BE-8984-41A3937CEFA3}"/>
    <cellStyle name="40% - Ênfase3 114" xfId="3921" xr:uid="{164FEA7D-C54C-4256-BE5C-C2C061454D8D}"/>
    <cellStyle name="40% - Ênfase3 114 2" xfId="8955" xr:uid="{A6FFE68E-B560-4575-BF6D-B113B64504E2}"/>
    <cellStyle name="40% - Ênfase3 115" xfId="3935" xr:uid="{9766BDF3-6ED9-4FA9-83AB-910FA2CA6AF7}"/>
    <cellStyle name="40% - Ênfase3 115 2" xfId="8969" xr:uid="{5B4AF53B-DE52-4A10-A9B5-AB7C37663844}"/>
    <cellStyle name="40% - Ênfase3 116" xfId="3949" xr:uid="{03666A76-A2BA-4093-BF8B-CE3A705236F7}"/>
    <cellStyle name="40% - Ênfase3 116 2" xfId="8983" xr:uid="{EA1461D1-526E-4725-AC4F-2C17A70A0472}"/>
    <cellStyle name="40% - Ênfase3 117" xfId="3963" xr:uid="{0E8BC1E5-43CA-4889-8572-4523F9720BFF}"/>
    <cellStyle name="40% - Ênfase3 117 2" xfId="8997" xr:uid="{FB194329-54A7-4F96-86EC-76C488FD63FA}"/>
    <cellStyle name="40% - Ênfase3 118" xfId="3977" xr:uid="{6A02175F-B560-47A5-B118-E7776781BFA7}"/>
    <cellStyle name="40% - Ênfase3 118 2" xfId="9011" xr:uid="{E5F1CC15-5599-4D37-93C6-9AE57860FA77}"/>
    <cellStyle name="40% - Ênfase3 119" xfId="3991" xr:uid="{042A3B26-B3F7-4274-8AC6-8112ED119C7C}"/>
    <cellStyle name="40% - Ênfase3 119 2" xfId="9025" xr:uid="{D7FBCF5D-51F8-407B-A33E-5E18135598B6}"/>
    <cellStyle name="40% - Ênfase3 12" xfId="532" xr:uid="{AF9BB516-A5CD-4123-9464-7F2F6B5555E9}"/>
    <cellStyle name="40% - Ênfase3 12 2" xfId="1481" xr:uid="{B2069C15-1FB7-447C-A6EF-E958F3A59182}"/>
    <cellStyle name="40% - Ênfase3 12 2 2" xfId="4728" xr:uid="{44D98140-76FC-489E-8F1B-6BE7C8506983}"/>
    <cellStyle name="40% - Ênfase3 12 2 2 2" xfId="14254" xr:uid="{B79AA88B-0B59-40FA-B89C-33F937A36142}"/>
    <cellStyle name="40% - Ênfase3 12 2 3" xfId="9345" xr:uid="{E9B9C31C-AC95-4F7B-826B-C9FA4BF59256}"/>
    <cellStyle name="40% - Ênfase3 12 3" xfId="5971" xr:uid="{0B0050B0-D8A7-4032-B22F-28F2F20ACE76}"/>
    <cellStyle name="40% - Ênfase3 12 3 2" xfId="10578" xr:uid="{CC8D59E4-2E39-4B59-BEC0-F91E10355B0F}"/>
    <cellStyle name="40% - Ênfase3 12 4" xfId="2417" xr:uid="{9B3615F4-E6A4-475A-B85F-8810AC5B4878}"/>
    <cellStyle name="40% - Ênfase3 12 4 2" xfId="13505" xr:uid="{A6F89F3B-F157-42B0-87C4-DCDEC6EF005B}"/>
    <cellStyle name="40% - Ênfase3 12 5" xfId="7508" xr:uid="{53CC5B47-22F9-44D6-BA9C-C198C8DA7B26}"/>
    <cellStyle name="40% - Ênfase3 120" xfId="4006" xr:uid="{5DFBD113-6FA5-4210-8CBB-AD5D5C176BF0}"/>
    <cellStyle name="40% - Ênfase3 120 2" xfId="9039" xr:uid="{3DB6B2D1-B515-41E9-ABB2-FCD7B460066C}"/>
    <cellStyle name="40% - Ênfase3 121" xfId="4020" xr:uid="{930EA8A0-5530-4B48-ADB0-FE5B2CA8CB92}"/>
    <cellStyle name="40% - Ênfase3 121 2" xfId="9053" xr:uid="{50A0FCF8-60A8-4894-A7AE-548D1A689C8F}"/>
    <cellStyle name="40% - Ênfase3 122" xfId="2210" xr:uid="{8E86DFC7-90BD-4D11-94BA-5A5D05669FEA}"/>
    <cellStyle name="40% - Ênfase3 123" xfId="2181" xr:uid="{CC148130-DD6C-4722-A066-41B5D4E318DD}"/>
    <cellStyle name="40% - Ênfase3 123 2" xfId="13435" xr:uid="{438D5C37-1B26-4E0B-BF5E-6DF007D4FE91}"/>
    <cellStyle name="40% - Ênfase3 124" xfId="315" xr:uid="{47386D2F-0088-426A-97CB-E5E63B98D2DE}"/>
    <cellStyle name="40% - Ênfase3 125" xfId="7442" xr:uid="{7A19EFBF-6174-46E0-8455-F50091B8B631}"/>
    <cellStyle name="40% - Ênfase3 13" xfId="547" xr:uid="{16071C97-1A6C-4E48-994A-90F8BC69C9EA}"/>
    <cellStyle name="40% - Ênfase3 13 2" xfId="1496" xr:uid="{D50AB0AC-67A7-492E-9E7E-D20F70B31B56}"/>
    <cellStyle name="40% - Ênfase3 13 2 2" xfId="4774" xr:uid="{DFD01CFD-938A-4CD0-A3E5-3D5783A4FCC9}"/>
    <cellStyle name="40% - Ênfase3 13 2 2 2" xfId="14282" xr:uid="{190591FB-0159-4B76-B2A0-F991D21D3BE6}"/>
    <cellStyle name="40% - Ênfase3 13 2 3" xfId="9381" xr:uid="{B18B27C4-65AE-4EE3-AC00-FBE1B0AFAC00}"/>
    <cellStyle name="40% - Ênfase3 13 3" xfId="6011" xr:uid="{BA463B54-A1F9-4EA8-A095-47C321924D5D}"/>
    <cellStyle name="40% - Ênfase3 13 3 2" xfId="10618" xr:uid="{699903AA-7505-4F8F-B8E4-B219B3932DBF}"/>
    <cellStyle name="40% - Ênfase3 13 4" xfId="2432" xr:uid="{B502002B-CC9B-43A2-AE06-4111E7BB15E2}"/>
    <cellStyle name="40% - Ênfase3 13 4 2" xfId="13520" xr:uid="{8551A840-22FF-47DF-BE9F-47A335C362BA}"/>
    <cellStyle name="40% - Ênfase3 13 5" xfId="7523" xr:uid="{B23EB029-48E3-4D60-832D-CBC2FF662210}"/>
    <cellStyle name="40% - Ênfase3 14" xfId="562" xr:uid="{0D577D72-B4BA-4A6C-9946-05B1DC502AE3}"/>
    <cellStyle name="40% - Ênfase3 14 2" xfId="1511" xr:uid="{967D0D89-4624-4B1F-8F52-D0ACF0F8F1F2}"/>
    <cellStyle name="40% - Ênfase3 14 2 2" xfId="4800" xr:uid="{75F711A9-95C7-4EAF-9A82-13C05DCCFF93}"/>
    <cellStyle name="40% - Ênfase3 14 2 2 2" xfId="14308" xr:uid="{97CD9922-836E-41C0-BDEC-4A69E0AAEE74}"/>
    <cellStyle name="40% - Ênfase3 14 2 3" xfId="9407" xr:uid="{F0991C70-DEA0-48F4-9E74-0F97614A263A}"/>
    <cellStyle name="40% - Ênfase3 14 3" xfId="6037" xr:uid="{14FBF3DA-2895-4661-BD51-BBC70A9350AB}"/>
    <cellStyle name="40% - Ênfase3 14 3 2" xfId="10644" xr:uid="{D344C260-CF8A-497F-907C-F20F1E38C2F6}"/>
    <cellStyle name="40% - Ênfase3 14 4" xfId="2447" xr:uid="{AB9A862B-C53E-4255-BF2D-43FA076B31AB}"/>
    <cellStyle name="40% - Ênfase3 14 4 2" xfId="13535" xr:uid="{F3E3DB8D-A7EF-4F3D-8B47-CFF154CAA4A2}"/>
    <cellStyle name="40% - Ênfase3 14 5" xfId="7538" xr:uid="{E7CF970C-8149-4B0D-9F60-07D918440D63}"/>
    <cellStyle name="40% - Ênfase3 15" xfId="577" xr:uid="{EEE92A73-A651-4C5C-AED7-18AA51748CDA}"/>
    <cellStyle name="40% - Ênfase3 15 2" xfId="1526" xr:uid="{9320D209-7FC2-4892-8FE6-969A5B6384AA}"/>
    <cellStyle name="40% - Ênfase3 15 2 2" xfId="4815" xr:uid="{3E2BA4EB-8A96-419C-91C5-C2F84C295554}"/>
    <cellStyle name="40% - Ênfase3 15 2 2 2" xfId="14323" xr:uid="{0FF3FC59-8489-407A-8BBD-00403EFF74E9}"/>
    <cellStyle name="40% - Ênfase3 15 2 3" xfId="9422" xr:uid="{363F369B-DB97-412D-B2E1-4341753C6A3D}"/>
    <cellStyle name="40% - Ênfase3 15 3" xfId="6052" xr:uid="{2E3114E1-C17A-478C-94B2-C62FDDBB3E04}"/>
    <cellStyle name="40% - Ênfase3 15 3 2" xfId="10659" xr:uid="{D4D307CF-AB5B-4861-BFF9-53D6BE04C18F}"/>
    <cellStyle name="40% - Ênfase3 15 4" xfId="2463" xr:uid="{76C609E8-616F-451A-8639-83C36B50197C}"/>
    <cellStyle name="40% - Ênfase3 15 4 2" xfId="13551" xr:uid="{06B4BE52-3D90-4E6C-A50B-77193E008A86}"/>
    <cellStyle name="40% - Ênfase3 15 5" xfId="7554" xr:uid="{70067460-2AB2-426B-A2F9-193623F44D60}"/>
    <cellStyle name="40% - Ênfase3 16" xfId="592" xr:uid="{652519C4-2FCE-47B1-8934-C5935B7CC012}"/>
    <cellStyle name="40% - Ênfase3 16 2" xfId="1541" xr:uid="{C3694E75-4E66-40E1-ADF8-3442751E20CE}"/>
    <cellStyle name="40% - Ênfase3 16 2 2" xfId="4830" xr:uid="{A16BC9C6-5431-4D0E-82C3-E3D4D386FED7}"/>
    <cellStyle name="40% - Ênfase3 16 2 2 2" xfId="14338" xr:uid="{D4F98F6D-95A7-41FA-9042-2150BA1959F1}"/>
    <cellStyle name="40% - Ênfase3 16 2 3" xfId="9437" xr:uid="{9D66A72A-E8B5-4642-8A1A-0C50721EE5A6}"/>
    <cellStyle name="40% - Ênfase3 16 3" xfId="6067" xr:uid="{FF5E395D-D3C6-460B-9BB8-4ECFB4CDCD99}"/>
    <cellStyle name="40% - Ênfase3 16 3 2" xfId="10674" xr:uid="{DC5E0431-9D74-4626-B402-1BBB4F0E21A2}"/>
    <cellStyle name="40% - Ênfase3 16 4" xfId="2481" xr:uid="{64CAE5D1-BF18-4413-8EA7-BEA0DB67270D}"/>
    <cellStyle name="40% - Ênfase3 16 4 2" xfId="13569" xr:uid="{B428ABC8-E794-46EF-A784-187252958485}"/>
    <cellStyle name="40% - Ênfase3 16 5" xfId="7572" xr:uid="{D27F2EF8-E653-4567-B5DF-525E9C6B66C7}"/>
    <cellStyle name="40% - Ênfase3 17" xfId="607" xr:uid="{D0AD7252-1611-41B8-B6DA-B98FB884E7D9}"/>
    <cellStyle name="40% - Ênfase3 17 2" xfId="1556" xr:uid="{95FE5D98-7B73-468B-B3B4-948CCEA4837F}"/>
    <cellStyle name="40% - Ênfase3 17 2 2" xfId="4845" xr:uid="{A67A46EB-A247-4455-97FE-43EC0D15A070}"/>
    <cellStyle name="40% - Ênfase3 17 2 2 2" xfId="14353" xr:uid="{A5232ADC-2810-4694-9CD6-DEEBFF2B7645}"/>
    <cellStyle name="40% - Ênfase3 17 2 3" xfId="9452" xr:uid="{66CC7359-81B5-43E6-9DBE-895BCE6B3ED9}"/>
    <cellStyle name="40% - Ênfase3 17 3" xfId="6082" xr:uid="{783E3AAE-D353-45AE-948D-88C1BE46B4BA}"/>
    <cellStyle name="40% - Ênfase3 17 3 2" xfId="10689" xr:uid="{93B2F04D-547F-48EB-B1BF-85FEEE28F60A}"/>
    <cellStyle name="40% - Ênfase3 17 4" xfId="2500" xr:uid="{19973C9D-1F6B-4B18-9792-61DC12EAA899}"/>
    <cellStyle name="40% - Ênfase3 17 4 2" xfId="13587" xr:uid="{BA1D9BC3-E37A-4073-A939-12D5475D37C3}"/>
    <cellStyle name="40% - Ênfase3 17 5" xfId="7591" xr:uid="{BB56CB04-397E-486F-B7B1-A7CEA104A859}"/>
    <cellStyle name="40% - Ênfase3 18" xfId="622" xr:uid="{8081C55C-A87C-4280-8961-4CBC3D3C2EC4}"/>
    <cellStyle name="40% - Ênfase3 18 2" xfId="1571" xr:uid="{1D0BEDA5-EA53-427D-9FF1-87E9EE37751C}"/>
    <cellStyle name="40% - Ênfase3 18 2 2" xfId="4860" xr:uid="{965F2DCF-E115-4AA7-AC87-D91A78A6ABA5}"/>
    <cellStyle name="40% - Ênfase3 18 2 2 2" xfId="14368" xr:uid="{020BAA3F-5A5C-4872-9C16-FED92ECD031E}"/>
    <cellStyle name="40% - Ênfase3 18 2 3" xfId="9467" xr:uid="{DBF993D3-080C-4B55-B8BB-C9351E721195}"/>
    <cellStyle name="40% - Ênfase3 18 3" xfId="6097" xr:uid="{C1138945-1DFE-4ED9-A2B0-C0E8C163ACF2}"/>
    <cellStyle name="40% - Ênfase3 18 3 2" xfId="10704" xr:uid="{EDB8DFA2-037D-47D7-87C8-E6B33793E3ED}"/>
    <cellStyle name="40% - Ênfase3 18 4" xfId="2515" xr:uid="{48BC0A2A-8BD5-4E2E-9542-313DD760F5E6}"/>
    <cellStyle name="40% - Ênfase3 18 4 2" xfId="13602" xr:uid="{7A70432D-A608-4618-9971-0435E3E36E14}"/>
    <cellStyle name="40% - Ênfase3 18 5" xfId="7606" xr:uid="{BB2EB39B-43EA-432D-BF54-AC222C55BD4F}"/>
    <cellStyle name="40% - Ênfase3 19" xfId="637" xr:uid="{8A8AA1DB-2F6B-4DC3-8192-798E9992A474}"/>
    <cellStyle name="40% - Ênfase3 19 2" xfId="1586" xr:uid="{AD07F85D-8C64-44E8-95B3-7262120EAC21}"/>
    <cellStyle name="40% - Ênfase3 19 2 2" xfId="4874" xr:uid="{B5748F0C-148D-4EF2-B568-0B591B02138C}"/>
    <cellStyle name="40% - Ênfase3 19 2 2 2" xfId="14382" xr:uid="{405107EE-8A7A-4035-BB9D-8D030C55056F}"/>
    <cellStyle name="40% - Ênfase3 19 2 3" xfId="9481" xr:uid="{5B11B781-6C76-4658-B2D1-34C64AD2A36B}"/>
    <cellStyle name="40% - Ênfase3 19 3" xfId="6111" xr:uid="{12978DA2-8E63-4B9F-A815-E9F5FBE01613}"/>
    <cellStyle name="40% - Ênfase3 19 3 2" xfId="10718" xr:uid="{35885275-2191-4EB1-B432-E82B6238B8F3}"/>
    <cellStyle name="40% - Ênfase3 19 4" xfId="2530" xr:uid="{14EC2B50-FDC3-418B-8873-2F0D390FB9E8}"/>
    <cellStyle name="40% - Ênfase3 19 4 2" xfId="13617" xr:uid="{23F7C6B4-357A-448F-A8D7-1BDA2D8BC6DF}"/>
    <cellStyle name="40% - Ênfase3 19 5" xfId="7621" xr:uid="{42AE69B3-3DA0-4621-8D94-57F581182C1F}"/>
    <cellStyle name="40% - Ênfase3 2" xfId="9" xr:uid="{00000000-0005-0000-0000-000008000000}"/>
    <cellStyle name="40% - Ênfase3 2 2" xfId="1347" xr:uid="{5D1C24B5-BDCD-4D80-931B-66A57DE2F511}"/>
    <cellStyle name="40% - Ênfase3 2 2 2" xfId="4568" xr:uid="{1A7CB188-D43E-4CC6-AA44-481CF8087CA1}"/>
    <cellStyle name="40% - Ênfase3 2 2 2 2" xfId="14192" xr:uid="{CE6DADF5-E06E-4346-BE99-BE626A723857}"/>
    <cellStyle name="40% - Ênfase3 2 2 3" xfId="9278" xr:uid="{96F08216-3B7B-4428-8934-AEA8E55F4D50}"/>
    <cellStyle name="40% - Ênfase3 2 3" xfId="5900" xr:uid="{E928ECCE-4B46-44EF-A30E-3DF068BF3EC0}"/>
    <cellStyle name="40% - Ênfase3 2 3 2" xfId="10507" xr:uid="{DEDFEB23-D3EC-477D-BFDD-A0D4DB16DF99}"/>
    <cellStyle name="40% - Ênfase3 2 4" xfId="7148" xr:uid="{4A023116-3AE5-487C-A371-18E1D6B78389}"/>
    <cellStyle name="40% - Ênfase3 2 5" xfId="2211" xr:uid="{7E786300-2D97-4762-B646-C37BA944945E}"/>
    <cellStyle name="40% - Ênfase3 2 5 2" xfId="13454" xr:uid="{85389510-DA8C-4229-BA7F-294B714039FD}"/>
    <cellStyle name="40% - Ênfase3 2 6" xfId="398" xr:uid="{4CB8ADD4-A9B2-4B50-8105-36D98398FA81}"/>
    <cellStyle name="40% - Ênfase3 2 7" xfId="7462" xr:uid="{ACCCA7EE-79FA-43BA-B880-F49F60093608}"/>
    <cellStyle name="40% - Ênfase3 20" xfId="652" xr:uid="{87753F07-B748-4521-8133-ABBECEED4AA1}"/>
    <cellStyle name="40% - Ênfase3 20 2" xfId="1601" xr:uid="{1DEEA4B2-3181-46D9-ADD2-BE61D5102A2A}"/>
    <cellStyle name="40% - Ênfase3 20 2 2" xfId="4889" xr:uid="{885F6162-02C6-4A50-9DC5-62A03576A184}"/>
    <cellStyle name="40% - Ênfase3 20 2 2 2" xfId="14397" xr:uid="{19ABE35A-3BFD-4450-A594-45ADD4472594}"/>
    <cellStyle name="40% - Ênfase3 20 2 3" xfId="9496" xr:uid="{01F14DFA-2D6A-4976-AC44-BDF0EDEE634F}"/>
    <cellStyle name="40% - Ênfase3 20 3" xfId="6126" xr:uid="{45F3FA7E-6915-4490-92DC-CE0C1E0119E8}"/>
    <cellStyle name="40% - Ênfase3 20 3 2" xfId="10733" xr:uid="{4EE80EE8-A25B-4CF0-A2D2-550577C1EB4A}"/>
    <cellStyle name="40% - Ênfase3 20 4" xfId="2545" xr:uid="{67918F3C-0F6B-4DFE-8443-28D7DADEC2A8}"/>
    <cellStyle name="40% - Ênfase3 20 4 2" xfId="13632" xr:uid="{B9B40329-AF05-4BE4-980A-809D3183E09D}"/>
    <cellStyle name="40% - Ênfase3 20 5" xfId="7636" xr:uid="{46B49104-920C-49BA-BCCD-6604316D4086}"/>
    <cellStyle name="40% - Ênfase3 21" xfId="667" xr:uid="{4197D9BB-76D6-4AEE-8300-4FBA62B7CFC4}"/>
    <cellStyle name="40% - Ênfase3 21 2" xfId="1616" xr:uid="{0F41714A-8073-4605-868A-5442FAED8B7D}"/>
    <cellStyle name="40% - Ênfase3 21 2 2" xfId="4903" xr:uid="{3EFBEAB1-1C30-4C58-A947-1622C0AD1AE9}"/>
    <cellStyle name="40% - Ênfase3 21 2 2 2" xfId="14411" xr:uid="{810AAC92-2355-419D-BDD7-07EA20F1A7B2}"/>
    <cellStyle name="40% - Ênfase3 21 2 3" xfId="9510" xr:uid="{43315DC2-12E1-4FDA-A670-E6924D8E6E76}"/>
    <cellStyle name="40% - Ênfase3 21 3" xfId="6140" xr:uid="{2D08D8A5-5372-4720-ACC5-46135622FE57}"/>
    <cellStyle name="40% - Ênfase3 21 3 2" xfId="10747" xr:uid="{A392A640-6387-40E9-9CFB-D0B9FDF398E6}"/>
    <cellStyle name="40% - Ênfase3 21 4" xfId="2560" xr:uid="{6CFCAB60-3F77-41EC-9A51-F621252B9D2E}"/>
    <cellStyle name="40% - Ênfase3 21 4 2" xfId="13647" xr:uid="{DD1A9F72-0817-4A7F-AF7E-AE58D1069AC2}"/>
    <cellStyle name="40% - Ênfase3 21 5" xfId="7651" xr:uid="{7A6D48C6-16C7-434A-BDD0-7AE34F54DFD4}"/>
    <cellStyle name="40% - Ênfase3 22" xfId="681" xr:uid="{1D0E2F65-E096-4BE4-9FC4-392F4CE4811D}"/>
    <cellStyle name="40% - Ênfase3 22 2" xfId="1630" xr:uid="{2988B975-BD5D-49A3-8D3D-96704B1D64CC}"/>
    <cellStyle name="40% - Ênfase3 22 2 2" xfId="4917" xr:uid="{77F4AEA7-77EA-4413-B072-E33E9BBA1219}"/>
    <cellStyle name="40% - Ênfase3 22 2 2 2" xfId="14425" xr:uid="{666B4705-42E9-449B-9985-717A496F0691}"/>
    <cellStyle name="40% - Ênfase3 22 2 3" xfId="9524" xr:uid="{FAAD52F6-4DEC-4979-B3CA-B01AC6547330}"/>
    <cellStyle name="40% - Ênfase3 22 3" xfId="6154" xr:uid="{4325E377-2D16-4E8F-A6E7-ABBC2200F25C}"/>
    <cellStyle name="40% - Ênfase3 22 3 2" xfId="10761" xr:uid="{F41B66CC-409C-4B63-8952-C42D0679EDA4}"/>
    <cellStyle name="40% - Ênfase3 22 4" xfId="2575" xr:uid="{DD7216FA-D90D-49BA-8B09-B72C070810D7}"/>
    <cellStyle name="40% - Ênfase3 22 4 2" xfId="13662" xr:uid="{5BD37ADA-3391-4273-80F7-D8F54E9C9DC8}"/>
    <cellStyle name="40% - Ênfase3 22 5" xfId="7666" xr:uid="{B9447C7E-F300-4918-95DC-B8D81B0D17C8}"/>
    <cellStyle name="40% - Ênfase3 23" xfId="695" xr:uid="{16D876EF-847C-4A2E-83CE-40A90D26570C}"/>
    <cellStyle name="40% - Ênfase3 23 2" xfId="1644" xr:uid="{3EFF3E35-A7F5-4735-B6DC-A2BF92F0DB84}"/>
    <cellStyle name="40% - Ênfase3 23 2 2" xfId="4931" xr:uid="{65FCECCD-8F43-4CAC-93E8-D8B8E8114637}"/>
    <cellStyle name="40% - Ênfase3 23 2 2 2" xfId="14439" xr:uid="{8DBCE134-3337-4362-9C7D-93007F559EBA}"/>
    <cellStyle name="40% - Ênfase3 23 2 3" xfId="9538" xr:uid="{D22F3D9F-0449-457B-943E-7227A23E458D}"/>
    <cellStyle name="40% - Ênfase3 23 3" xfId="6168" xr:uid="{E7916DCE-0271-4861-A96B-6C1211710B8B}"/>
    <cellStyle name="40% - Ênfase3 23 3 2" xfId="10775" xr:uid="{CC0842A9-C87F-4267-849C-0B1403292DE6}"/>
    <cellStyle name="40% - Ênfase3 23 4" xfId="2589" xr:uid="{D3EC1FE9-FC17-4773-87E6-A2AAFC7A2CE0}"/>
    <cellStyle name="40% - Ênfase3 23 4 2" xfId="13676" xr:uid="{D520F872-0C50-4392-BED0-D3836816AA16}"/>
    <cellStyle name="40% - Ênfase3 23 5" xfId="7680" xr:uid="{93C659E9-4D4B-40FB-B051-E1A51F457DD5}"/>
    <cellStyle name="40% - Ênfase3 24" xfId="709" xr:uid="{AA3F61BE-2AE0-4FC2-BE26-C14DA61BBC5B}"/>
    <cellStyle name="40% - Ênfase3 24 2" xfId="1658" xr:uid="{35DF8105-511B-4DF7-B7EE-6B007B57B858}"/>
    <cellStyle name="40% - Ênfase3 24 2 2" xfId="4945" xr:uid="{C272DD5A-5AB5-4D2F-8CAF-3CC4E0BAD035}"/>
    <cellStyle name="40% - Ênfase3 24 2 2 2" xfId="14453" xr:uid="{C2C344DA-C93E-41D3-91D0-29AFF3FA39CC}"/>
    <cellStyle name="40% - Ênfase3 24 2 3" xfId="9552" xr:uid="{03E3252F-0BA0-464A-986B-A05B0C536DC4}"/>
    <cellStyle name="40% - Ênfase3 24 3" xfId="6182" xr:uid="{1E175106-B07A-46EA-A68D-B3A7CAAE6FE6}"/>
    <cellStyle name="40% - Ênfase3 24 3 2" xfId="10789" xr:uid="{9F0AB5ED-D199-4E59-9900-4175EA5322AD}"/>
    <cellStyle name="40% - Ênfase3 24 4" xfId="2603" xr:uid="{8ED86600-7422-4CC1-89C4-85BDE4DAAC05}"/>
    <cellStyle name="40% - Ênfase3 24 4 2" xfId="13690" xr:uid="{D48A6EB9-F093-434B-A855-A2EB96AEA479}"/>
    <cellStyle name="40% - Ênfase3 24 5" xfId="7694" xr:uid="{642E66F4-8A1E-430B-9C01-F223E8BC4030}"/>
    <cellStyle name="40% - Ênfase3 25" xfId="724" xr:uid="{027CE051-14C1-45D8-BE5B-D3BA88CE616D}"/>
    <cellStyle name="40% - Ênfase3 25 2" xfId="1673" xr:uid="{29C3581A-80EE-4211-B054-F37BAECCC51A}"/>
    <cellStyle name="40% - Ênfase3 25 2 2" xfId="4959" xr:uid="{CFD91D4C-1741-443F-A89C-F43F1C57861F}"/>
    <cellStyle name="40% - Ênfase3 25 2 2 2" xfId="14467" xr:uid="{EDC96995-6382-410E-A4A1-FE1D5A25B925}"/>
    <cellStyle name="40% - Ênfase3 25 2 3" xfId="9566" xr:uid="{B1920EB2-8799-4CA2-81B4-8DD0747ABCE2}"/>
    <cellStyle name="40% - Ênfase3 25 3" xfId="6196" xr:uid="{639C8E20-716F-41C6-B687-5398D8F70C43}"/>
    <cellStyle name="40% - Ênfase3 25 3 2" xfId="10803" xr:uid="{4045F1D1-803F-4498-B0FC-12254A66464A}"/>
    <cellStyle name="40% - Ênfase3 25 4" xfId="2617" xr:uid="{523DB7F0-8F52-4093-B530-B8B2C4E6A72D}"/>
    <cellStyle name="40% - Ênfase3 25 4 2" xfId="13704" xr:uid="{9AD06A03-064D-404D-A4E0-85D814DBE9F6}"/>
    <cellStyle name="40% - Ênfase3 25 5" xfId="7708" xr:uid="{FCA4BB45-AE4B-4FA0-AC65-50F381C1B3AE}"/>
    <cellStyle name="40% - Ênfase3 26" xfId="799" xr:uid="{A1870977-9DB7-4D8B-8FDB-AD9FBC805562}"/>
    <cellStyle name="40% - Ênfase3 26 2" xfId="1740" xr:uid="{5F83106F-D66D-4E8E-959D-5C57F0BF10D4}"/>
    <cellStyle name="40% - Ênfase3 26 2 2" xfId="4973" xr:uid="{75DD70EB-151C-403D-BB81-1D46699DCF18}"/>
    <cellStyle name="40% - Ênfase3 26 2 2 2" xfId="14481" xr:uid="{57C8181F-E3D9-4C99-B301-348269E86E7E}"/>
    <cellStyle name="40% - Ênfase3 26 2 3" xfId="9580" xr:uid="{FC423BBA-662A-49C7-A6BD-A4074A080B9C}"/>
    <cellStyle name="40% - Ênfase3 26 3" xfId="6210" xr:uid="{C7CAC4B4-B07F-43B2-9D93-39BF24F4C8C8}"/>
    <cellStyle name="40% - Ênfase3 26 3 2" xfId="10817" xr:uid="{FEA797F7-5B7B-4EAA-B62C-A3894DB508D2}"/>
    <cellStyle name="40% - Ênfase3 26 4" xfId="2631" xr:uid="{42B96731-2CD0-484E-BF76-D6388126AC4C}"/>
    <cellStyle name="40% - Ênfase3 26 4 2" xfId="13718" xr:uid="{A2321378-8A51-413B-9DE9-1CA5EF7D172A}"/>
    <cellStyle name="40% - Ênfase3 26 5" xfId="7722" xr:uid="{FC776D05-4772-45D5-8B5B-6F25D7E98B1B}"/>
    <cellStyle name="40% - Ênfase3 27" xfId="800" xr:uid="{31F5A649-E63F-4EAE-BB9E-EF32E5833119}"/>
    <cellStyle name="40% - Ênfase3 27 2" xfId="1741" xr:uid="{C4A656E6-118A-4C69-8820-FBACC4FC372D}"/>
    <cellStyle name="40% - Ênfase3 27 2 2" xfId="4987" xr:uid="{84CBDA07-DC3C-499E-B269-087CBEFC37F8}"/>
    <cellStyle name="40% - Ênfase3 27 2 2 2" xfId="14495" xr:uid="{B6EA7918-53AF-4FF2-B7C7-136EDF55D453}"/>
    <cellStyle name="40% - Ênfase3 27 2 3" xfId="9594" xr:uid="{2EF2F7B0-EFB0-4CD9-8832-1BE498B486EE}"/>
    <cellStyle name="40% - Ênfase3 27 3" xfId="6224" xr:uid="{166B9965-3621-4B64-B2D8-024920AF5062}"/>
    <cellStyle name="40% - Ênfase3 27 3 2" xfId="10831" xr:uid="{BC5EE3E3-2DF5-4D51-A1F2-DA8D9A839CCA}"/>
    <cellStyle name="40% - Ênfase3 27 4" xfId="2645" xr:uid="{CCB932DD-441C-40D2-A69E-7A8D36EC515B}"/>
    <cellStyle name="40% - Ênfase3 27 4 2" xfId="13732" xr:uid="{C6C44060-36C0-46B6-9DD7-BA9F0FA2AD6B}"/>
    <cellStyle name="40% - Ênfase3 27 5" xfId="7736" xr:uid="{8FD58179-05BE-4279-B035-46EDE1C48763}"/>
    <cellStyle name="40% - Ênfase3 28" xfId="801" xr:uid="{B4F046F6-3BB5-46AD-BB37-DB7A390731AC}"/>
    <cellStyle name="40% - Ênfase3 28 2" xfId="1742" xr:uid="{77982CEB-CC1E-443E-932E-D68235E10233}"/>
    <cellStyle name="40% - Ênfase3 28 2 2" xfId="5001" xr:uid="{9E0D7EFD-A278-41DA-9FD4-3E77DD2108C4}"/>
    <cellStyle name="40% - Ênfase3 28 2 2 2" xfId="14509" xr:uid="{8269355F-DFDD-4B71-8D01-DF75E262D486}"/>
    <cellStyle name="40% - Ênfase3 28 2 3" xfId="9608" xr:uid="{CDA45EB1-C3CF-4032-82F0-3485918DC907}"/>
    <cellStyle name="40% - Ênfase3 28 3" xfId="6238" xr:uid="{D3EC14C1-4CE8-4381-BF30-C0DE8025AF9B}"/>
    <cellStyle name="40% - Ênfase3 28 3 2" xfId="10845" xr:uid="{749DDFCE-0CE6-40BC-832D-FDE2C4E5305D}"/>
    <cellStyle name="40% - Ênfase3 28 4" xfId="2659" xr:uid="{76409245-882D-46CC-8B02-2E16B0A7E7EE}"/>
    <cellStyle name="40% - Ênfase3 28 4 2" xfId="13746" xr:uid="{D5DBF68E-035A-4208-9609-D3383CE19DD7}"/>
    <cellStyle name="40% - Ênfase3 28 5" xfId="7750" xr:uid="{1A423238-7B6E-4B7D-97A6-25F370A2226B}"/>
    <cellStyle name="40% - Ênfase3 29" xfId="802" xr:uid="{BFCF78B2-5449-453A-86CD-5C451722B62F}"/>
    <cellStyle name="40% - Ênfase3 29 2" xfId="1743" xr:uid="{AF161A60-C5B0-4A48-B152-C2E27670F4E3}"/>
    <cellStyle name="40% - Ênfase3 29 2 2" xfId="5015" xr:uid="{10847889-5956-4015-82F8-6DB9234EC6FC}"/>
    <cellStyle name="40% - Ênfase3 29 2 2 2" xfId="14523" xr:uid="{583845FD-24B3-444B-A39B-1799DF637153}"/>
    <cellStyle name="40% - Ênfase3 29 2 3" xfId="9622" xr:uid="{6C59A552-E644-4294-B71E-FFED4F659566}"/>
    <cellStyle name="40% - Ênfase3 29 3" xfId="6252" xr:uid="{81165482-6BFA-45D2-88C3-963D38481244}"/>
    <cellStyle name="40% - Ênfase3 29 3 2" xfId="10859" xr:uid="{DE2E36F7-F1C6-4891-9622-3524336001DA}"/>
    <cellStyle name="40% - Ênfase3 29 4" xfId="2673" xr:uid="{B254407A-D71B-44A8-A4D6-D38E93A74167}"/>
    <cellStyle name="40% - Ênfase3 29 4 2" xfId="13760" xr:uid="{5F785496-B561-457B-8D7B-BB93F4C6228A}"/>
    <cellStyle name="40% - Ênfase3 29 5" xfId="7764" xr:uid="{F23C7EE4-2DA3-431D-88E7-32CFE68C9936}"/>
    <cellStyle name="40% - Ênfase3 3" xfId="224" xr:uid="{16C6F8C0-7596-45D4-B8A3-CA8FE8C50AB9}"/>
    <cellStyle name="40% - Ênfase3 3 2" xfId="1362" xr:uid="{4B1D4AC3-57A8-48F3-B7F2-8D6B16A453D5}"/>
    <cellStyle name="40% - Ênfase3 3 2 2" xfId="4628" xr:uid="{730C669E-9289-497A-8096-E5C8864526E0}"/>
    <cellStyle name="40% - Ênfase3 3 2 3" xfId="4275" xr:uid="{204C2CEE-AFC5-46BD-98B9-5CC39AEB12AB}"/>
    <cellStyle name="40% - Ênfase3 3 2 4" xfId="13253" xr:uid="{B7CFAC5F-77E7-4A7B-9E61-F92BDA036563}"/>
    <cellStyle name="40% - Ênfase3 3 3" xfId="4583" xr:uid="{EB81F7DC-E939-40C5-8460-31344E11E5D2}"/>
    <cellStyle name="40% - Ênfase3 3 4" xfId="4148" xr:uid="{F55D255B-4E14-4684-A8E7-CFAA6B92C185}"/>
    <cellStyle name="40% - Ênfase3 3 4 2" xfId="9159" xr:uid="{9014739B-9AEB-4BCC-A271-7F83085C072F}"/>
    <cellStyle name="40% - Ênfase3 3 5" xfId="2289" xr:uid="{F78C97DD-747B-4EEF-9053-A9F7B69B30EA}"/>
    <cellStyle name="40% - Ênfase3 3 6" xfId="413" xr:uid="{85FBC53D-BBB8-48DB-962E-EDEFDAA86226}"/>
    <cellStyle name="40% - Ênfase3 30" xfId="803" xr:uid="{2C84CD49-5A15-4AC6-9B7C-3402935739C3}"/>
    <cellStyle name="40% - Ênfase3 30 2" xfId="1744" xr:uid="{66E8FA46-1131-47C1-8E69-76310457744B}"/>
    <cellStyle name="40% - Ênfase3 30 2 2" xfId="5029" xr:uid="{36479297-5B69-459C-85AF-BEA60CB6700F}"/>
    <cellStyle name="40% - Ênfase3 30 2 2 2" xfId="14537" xr:uid="{69CD10BC-9095-4567-BB72-A73AD4CAD67E}"/>
    <cellStyle name="40% - Ênfase3 30 2 3" xfId="9636" xr:uid="{7EE28DA1-9733-4FFC-A76C-6BE8AA4BF5E1}"/>
    <cellStyle name="40% - Ênfase3 30 3" xfId="6266" xr:uid="{4CAE7DE6-8B41-4C56-9C14-6D299EF00601}"/>
    <cellStyle name="40% - Ênfase3 30 3 2" xfId="10873" xr:uid="{D855E7AA-687E-4F62-B739-F959D27A6521}"/>
    <cellStyle name="40% - Ênfase3 30 4" xfId="2687" xr:uid="{4AE2CD88-977D-49FC-80CB-BBF0F2D5B203}"/>
    <cellStyle name="40% - Ênfase3 30 4 2" xfId="13774" xr:uid="{24F924CB-CA7E-4074-B0DD-585426BF865F}"/>
    <cellStyle name="40% - Ênfase3 30 5" xfId="7778" xr:uid="{FCCC7979-ADCE-49B2-9A37-3132160F3048}"/>
    <cellStyle name="40% - Ênfase3 31" xfId="1046" xr:uid="{198DD388-4361-4366-8B5D-B2AF8027BDA0}"/>
    <cellStyle name="40% - Ênfase3 31 2" xfId="1827" xr:uid="{2ED39679-CA1A-4F6B-A56D-C855BA21BA34}"/>
    <cellStyle name="40% - Ênfase3 31 2 2" xfId="5043" xr:uid="{39374F2B-DEE0-426C-974B-142B6F3D3562}"/>
    <cellStyle name="40% - Ênfase3 31 2 2 2" xfId="14551" xr:uid="{0A26352F-AC99-4229-8ACE-B5A3EAA8DB12}"/>
    <cellStyle name="40% - Ênfase3 31 2 3" xfId="9650" xr:uid="{08EC65D8-3E94-4B33-9A29-6E703B6C6CB5}"/>
    <cellStyle name="40% - Ênfase3 31 3" xfId="6280" xr:uid="{9123CB76-19E2-4634-9D5A-B2DE57005F59}"/>
    <cellStyle name="40% - Ênfase3 31 3 2" xfId="10887" xr:uid="{0C9015BD-ECFF-48B0-91F9-9647C65C069D}"/>
    <cellStyle name="40% - Ênfase3 31 4" xfId="2701" xr:uid="{8D1B2CCC-1F54-4A45-916F-C2390E04C0B7}"/>
    <cellStyle name="40% - Ênfase3 31 4 2" xfId="13788" xr:uid="{E337469F-4DE8-43A9-8025-F6383ACF6C44}"/>
    <cellStyle name="40% - Ênfase3 31 5" xfId="7792" xr:uid="{36716675-8AD2-4A88-B417-4F658BE15AC5}"/>
    <cellStyle name="40% - Ênfase3 32" xfId="1060" xr:uid="{2FAE64EE-59E9-4BB7-B760-89E97531172F}"/>
    <cellStyle name="40% - Ênfase3 32 2" xfId="1841" xr:uid="{7B341466-CBD1-47A5-BD48-2DE1122483C2}"/>
    <cellStyle name="40% - Ênfase3 32 2 2" xfId="5057" xr:uid="{3020B652-69E0-4A2C-AA61-58F5172F9F0B}"/>
    <cellStyle name="40% - Ênfase3 32 2 2 2" xfId="14565" xr:uid="{809498FD-CB1A-45BB-8E3B-921142072601}"/>
    <cellStyle name="40% - Ênfase3 32 2 3" xfId="9664" xr:uid="{CCB7EF05-9149-47EB-9F9A-30217E423CD4}"/>
    <cellStyle name="40% - Ênfase3 32 3" xfId="6294" xr:uid="{E958BF97-54D7-42C3-8470-BD3367FC86B4}"/>
    <cellStyle name="40% - Ênfase3 32 3 2" xfId="10901" xr:uid="{CD5E68EB-89CE-43B6-9891-FFEA888F069E}"/>
    <cellStyle name="40% - Ênfase3 32 4" xfId="2715" xr:uid="{4FDFB603-D8C2-4D77-A4E7-EB0FDFFDB122}"/>
    <cellStyle name="40% - Ênfase3 32 4 2" xfId="13802" xr:uid="{673FF670-7EDB-406F-B80E-EDEC816560DC}"/>
    <cellStyle name="40% - Ênfase3 32 5" xfId="7806" xr:uid="{EF038B61-3804-4C4D-B4A6-D21ACBF690C5}"/>
    <cellStyle name="40% - Ênfase3 33" xfId="1075" xr:uid="{A6B88357-3CB6-41B2-8130-BB39C930B233}"/>
    <cellStyle name="40% - Ênfase3 33 2" xfId="1856" xr:uid="{3329EAEA-C712-41D1-9120-EEFC6BD8A237}"/>
    <cellStyle name="40% - Ênfase3 33 2 2" xfId="5071" xr:uid="{98751410-A1E4-4000-A858-C5017DB2A785}"/>
    <cellStyle name="40% - Ênfase3 33 2 2 2" xfId="14579" xr:uid="{8A8F889A-D96E-40B8-A574-0EC2D2546D84}"/>
    <cellStyle name="40% - Ênfase3 33 2 3" xfId="9678" xr:uid="{C62E505D-2450-432F-A602-EEBD239DF557}"/>
    <cellStyle name="40% - Ênfase3 33 3" xfId="6308" xr:uid="{2327A8F4-D004-4477-B9D8-23F57A76D5F9}"/>
    <cellStyle name="40% - Ênfase3 33 3 2" xfId="10915" xr:uid="{C373553C-FA18-4721-9AB2-D75CED365C5C}"/>
    <cellStyle name="40% - Ênfase3 33 4" xfId="2729" xr:uid="{75460C48-E0DC-45FC-A49B-CBF291E3F0FD}"/>
    <cellStyle name="40% - Ênfase3 33 4 2" xfId="13816" xr:uid="{576B9D6C-08FE-4747-BDA7-DE65B2718773}"/>
    <cellStyle name="40% - Ênfase3 33 5" xfId="7820" xr:uid="{6C5AD7A4-EE5B-459B-B08C-0095F3A5B3DE}"/>
    <cellStyle name="40% - Ênfase3 34" xfId="1090" xr:uid="{E8B782F7-ECA5-4FB4-8988-2ADE8FF4D21C}"/>
    <cellStyle name="40% - Ênfase3 34 2" xfId="1871" xr:uid="{A793FEA4-9739-48D2-891B-AC4613CD46F6}"/>
    <cellStyle name="40% - Ênfase3 34 2 2" xfId="5085" xr:uid="{72793972-E2C2-4C68-98EF-E53B0E7346F2}"/>
    <cellStyle name="40% - Ênfase3 34 2 2 2" xfId="14593" xr:uid="{8C4271B1-E9C3-4BE9-9B9E-AE76530751D8}"/>
    <cellStyle name="40% - Ênfase3 34 2 3" xfId="9692" xr:uid="{A4EA93F9-F653-453C-B47A-09CC042C01C9}"/>
    <cellStyle name="40% - Ênfase3 34 3" xfId="6322" xr:uid="{FB74965D-ACF7-47A6-9FA5-AC29F5E54302}"/>
    <cellStyle name="40% - Ênfase3 34 3 2" xfId="10929" xr:uid="{E50A883F-41BE-42F0-8676-3A7A580078D7}"/>
    <cellStyle name="40% - Ênfase3 34 4" xfId="2743" xr:uid="{380291E3-1FC4-4609-972F-CB566CC2610E}"/>
    <cellStyle name="40% - Ênfase3 34 4 2" xfId="13830" xr:uid="{4AD02554-8906-41C7-9A3D-AEF6204CFB5B}"/>
    <cellStyle name="40% - Ênfase3 34 5" xfId="7834" xr:uid="{3E0CFD96-16CB-4A5F-959A-67398737798E}"/>
    <cellStyle name="40% - Ênfase3 35" xfId="1104" xr:uid="{344BC0DC-F0DB-4CEB-8695-C1FB76CF9680}"/>
    <cellStyle name="40% - Ênfase3 35 2" xfId="1885" xr:uid="{98A20BEA-B28E-4E27-8F10-D49B81A30D48}"/>
    <cellStyle name="40% - Ênfase3 35 2 2" xfId="5099" xr:uid="{9A9F8B99-0635-4EB0-B6DF-7374A1A8F96F}"/>
    <cellStyle name="40% - Ênfase3 35 2 2 2" xfId="14607" xr:uid="{E9DE5D2A-DD2A-4239-AFDC-06113B835B9E}"/>
    <cellStyle name="40% - Ênfase3 35 2 3" xfId="9706" xr:uid="{A1AFE08F-DEFE-4D70-868E-B398D462CC0F}"/>
    <cellStyle name="40% - Ênfase3 35 3" xfId="6336" xr:uid="{C4172D96-9BE9-4170-901D-45B9B77E0C5A}"/>
    <cellStyle name="40% - Ênfase3 35 3 2" xfId="10943" xr:uid="{D109696B-772D-4D63-9DE7-B65907999C84}"/>
    <cellStyle name="40% - Ênfase3 35 4" xfId="2757" xr:uid="{C9C10175-2C07-4E52-8F17-6FD29B0AA911}"/>
    <cellStyle name="40% - Ênfase3 35 4 2" xfId="13844" xr:uid="{6C8A3CF9-3E9A-49F4-9407-1ADD0C5E5F49}"/>
    <cellStyle name="40% - Ênfase3 35 5" xfId="7848" xr:uid="{31BE8CC2-429C-48CF-A60B-15AF5A53EC1A}"/>
    <cellStyle name="40% - Ênfase3 36" xfId="1119" xr:uid="{A9C5FFC1-88AB-4F51-A133-262E22FD7813}"/>
    <cellStyle name="40% - Ênfase3 36 2" xfId="1900" xr:uid="{996ECDB5-BDF1-4012-B066-2CD72BA777A4}"/>
    <cellStyle name="40% - Ênfase3 36 2 2" xfId="5113" xr:uid="{8AA6CDFA-AA2C-42B8-B514-34D4C4E4B555}"/>
    <cellStyle name="40% - Ênfase3 36 2 2 2" xfId="14620" xr:uid="{CDB78BB9-36C6-4A8D-8075-54BC7E0C9E1B}"/>
    <cellStyle name="40% - Ênfase3 36 2 3" xfId="9720" xr:uid="{7D6D3D95-FECD-4B18-B259-B21268F7BFC4}"/>
    <cellStyle name="40% - Ênfase3 36 3" xfId="6350" xr:uid="{EFD10FD3-90EE-4DD2-9ABC-3E2173101FC6}"/>
    <cellStyle name="40% - Ênfase3 36 3 2" xfId="10957" xr:uid="{4E626005-C591-45D2-9BBA-C93A9D0653B9}"/>
    <cellStyle name="40% - Ênfase3 36 4" xfId="2776" xr:uid="{EE9497E8-79DF-4AA3-95FF-1BB2F4617A08}"/>
    <cellStyle name="40% - Ênfase3 36 4 2" xfId="13858" xr:uid="{D288E561-1790-4955-B224-03C28980859B}"/>
    <cellStyle name="40% - Ênfase3 36 5" xfId="7862" xr:uid="{F4FE6462-FF6D-48E2-9C6A-415C734405D9}"/>
    <cellStyle name="40% - Ênfase3 37" xfId="1134" xr:uid="{F749D00B-1E89-48B8-8EC2-50964DE88CB5}"/>
    <cellStyle name="40% - Ênfase3 37 2" xfId="1915" xr:uid="{BB7470B0-8EA8-4CFE-85DF-5C257A8C2178}"/>
    <cellStyle name="40% - Ênfase3 37 2 2" xfId="5127" xr:uid="{8EEC57AB-EEFE-4D8A-AE23-3233CDE3AD3C}"/>
    <cellStyle name="40% - Ênfase3 37 2 2 2" xfId="14634" xr:uid="{2698746F-A150-4CB7-97FE-0BCA6A12CA1F}"/>
    <cellStyle name="40% - Ênfase3 37 2 3" xfId="9734" xr:uid="{B7FA69F9-F960-4D8A-9151-BFFD2123EBC1}"/>
    <cellStyle name="40% - Ênfase3 37 3" xfId="6364" xr:uid="{E54C8556-CC05-49FC-912C-2F65A3D44A8D}"/>
    <cellStyle name="40% - Ênfase3 37 3 2" xfId="10971" xr:uid="{1818039B-9D3B-4ACE-BC31-2A8D006FD28F}"/>
    <cellStyle name="40% - Ênfase3 37 4" xfId="2790" xr:uid="{16623FC3-A380-49DB-9C1A-C0621C429FBC}"/>
    <cellStyle name="40% - Ênfase3 37 4 2" xfId="13872" xr:uid="{FD347E68-3E9A-47E4-8BCD-1B81A85E9D74}"/>
    <cellStyle name="40% - Ênfase3 37 5" xfId="7876" xr:uid="{05A4FC0A-E64F-400F-B65F-2E9BF85EB43E}"/>
    <cellStyle name="40% - Ênfase3 38" xfId="1148" xr:uid="{D4A935A1-8430-4800-AA6E-FD226E2B09F1}"/>
    <cellStyle name="40% - Ênfase3 38 2" xfId="1929" xr:uid="{B6C6DF20-F673-4062-B7FC-6154D739A39E}"/>
    <cellStyle name="40% - Ênfase3 38 2 2" xfId="5141" xr:uid="{52502F86-56E9-4FCD-AC0C-1A80D556210E}"/>
    <cellStyle name="40% - Ênfase3 38 2 2 2" xfId="14648" xr:uid="{5BC7A061-DE33-4CA2-8E82-EAAC5AB15D12}"/>
    <cellStyle name="40% - Ênfase3 38 2 3" xfId="9748" xr:uid="{1BEDA879-F28C-4AB2-890A-563FA9B705BE}"/>
    <cellStyle name="40% - Ênfase3 38 3" xfId="6378" xr:uid="{E9181AB8-574E-4472-86F3-CE14FB985EDB}"/>
    <cellStyle name="40% - Ênfase3 38 3 2" xfId="10985" xr:uid="{A527093E-0159-4993-AD9D-1AF1BCE66F9E}"/>
    <cellStyle name="40% - Ênfase3 38 4" xfId="2804" xr:uid="{1167839C-C908-41AB-ABFB-599EA56D9F7C}"/>
    <cellStyle name="40% - Ênfase3 38 4 2" xfId="13886" xr:uid="{645A5A29-0C44-469E-9482-BD788989733F}"/>
    <cellStyle name="40% - Ênfase3 38 5" xfId="7890" xr:uid="{A8FD0F43-5A4A-4950-8F2A-972825ABD49D}"/>
    <cellStyle name="40% - Ênfase3 39" xfId="1163" xr:uid="{6240B28B-3727-4C4C-A3BD-570A5C6E27EB}"/>
    <cellStyle name="40% - Ênfase3 39 2" xfId="1944" xr:uid="{A4F4EE28-3B2C-4E23-B857-5E44206D6F59}"/>
    <cellStyle name="40% - Ênfase3 39 2 2" xfId="5155" xr:uid="{E130C74C-3059-4441-8828-4661BC36C934}"/>
    <cellStyle name="40% - Ênfase3 39 2 2 2" xfId="14662" xr:uid="{D4DE8C22-62DB-4261-A261-95E74A89EBBB}"/>
    <cellStyle name="40% - Ênfase3 39 2 3" xfId="9762" xr:uid="{D78B248C-1113-419D-85AC-6D99D32007A1}"/>
    <cellStyle name="40% - Ênfase3 39 3" xfId="6392" xr:uid="{B3F118B6-80A3-4311-AB98-42C2DB1ECC40}"/>
    <cellStyle name="40% - Ênfase3 39 3 2" xfId="10999" xr:uid="{9E510CEA-7B89-48A3-91A3-298B4E9DB3AE}"/>
    <cellStyle name="40% - Ênfase3 39 4" xfId="2818" xr:uid="{963738EE-D27E-4D99-8D99-EAE105B0D9CB}"/>
    <cellStyle name="40% - Ênfase3 39 4 2" xfId="13900" xr:uid="{93C51B3C-21C7-47F3-9462-E184275A614B}"/>
    <cellStyle name="40% - Ênfase3 39 5" xfId="7904" xr:uid="{54ED2E06-4C33-401D-9D42-75144EE65C8C}"/>
    <cellStyle name="40% - Ênfase3 4" xfId="331" xr:uid="{10F3A6C2-7624-41DD-888E-088CDB0D6035}"/>
    <cellStyle name="40% - Ênfase3 4 2" xfId="1317" xr:uid="{6208A418-6C1E-4A4C-84F1-CDE3B54F4455}"/>
    <cellStyle name="40% - Ênfase3 4 2 2" xfId="4643" xr:uid="{3B507C9B-C232-4B23-A586-549E2A007916}"/>
    <cellStyle name="40% - Ênfase3 4 2 3" xfId="4290" xr:uid="{FD38A346-EAC2-46CA-87D2-A45418909F3E}"/>
    <cellStyle name="40% - Ênfase3 4 2 4" xfId="13229" xr:uid="{12FB8474-1C07-4F96-990C-036C42C55630}"/>
    <cellStyle name="40% - Ênfase3 4 3" xfId="4598" xr:uid="{1A829D24-E7D7-4840-97B8-5C9F0CFB0B9A}"/>
    <cellStyle name="40% - Ênfase3 4 4" xfId="7219" xr:uid="{E63D93BF-C955-4BA1-B97E-AD4A54523A6F}"/>
    <cellStyle name="40% - Ênfase3 4 4 2" xfId="11778" xr:uid="{AA783FA6-0008-4300-9CE1-DACD68AD2E26}"/>
    <cellStyle name="40% - Ênfase3 4 5" xfId="2303" xr:uid="{3E35FE16-11F6-438E-A02C-5CB64811A0F7}"/>
    <cellStyle name="40% - Ênfase3 40" xfId="1178" xr:uid="{D752ED44-33B0-449F-975A-5D43F88E219F}"/>
    <cellStyle name="40% - Ênfase3 40 2" xfId="1959" xr:uid="{72A2AD9B-16C3-449B-9172-100E786A3B57}"/>
    <cellStyle name="40% - Ênfase3 40 2 2" xfId="5168" xr:uid="{12A4B711-FEC9-4143-86F8-9C5ADB70D113}"/>
    <cellStyle name="40% - Ênfase3 40 2 2 2" xfId="14675" xr:uid="{57129AA2-1038-44EB-A68C-4E3626044762}"/>
    <cellStyle name="40% - Ênfase3 40 2 3" xfId="9775" xr:uid="{D29C6F65-E2F2-4AA0-B8FF-7327E8502DBF}"/>
    <cellStyle name="40% - Ênfase3 40 3" xfId="6405" xr:uid="{D6728808-72E8-48AA-AFA9-4E807E0A6CF0}"/>
    <cellStyle name="40% - Ênfase3 40 3 2" xfId="11012" xr:uid="{8EA27BAD-0C94-42A6-9DB4-55203F67B8D5}"/>
    <cellStyle name="40% - Ênfase3 40 4" xfId="2832" xr:uid="{7942C866-998C-46F7-A22A-9659B46E5C46}"/>
    <cellStyle name="40% - Ênfase3 40 4 2" xfId="13914" xr:uid="{B6ECA981-7B8B-4D79-9BB4-6D6B86B96FB8}"/>
    <cellStyle name="40% - Ênfase3 40 5" xfId="7918" xr:uid="{40CBDB95-58A0-4FAA-ACF9-E84829788992}"/>
    <cellStyle name="40% - Ênfase3 41" xfId="1193" xr:uid="{D2DAC9F2-E696-42B0-B1DE-B4C6D68B5999}"/>
    <cellStyle name="40% - Ênfase3 41 2" xfId="1974" xr:uid="{9C5A875E-5A75-4471-BA04-63AA93452655}"/>
    <cellStyle name="40% - Ênfase3 41 2 2" xfId="5182" xr:uid="{2D245D08-706B-4918-A58B-CB16ABB293AB}"/>
    <cellStyle name="40% - Ênfase3 41 2 2 2" xfId="14689" xr:uid="{A7BD6FC6-A7E2-45BF-A650-863335266BEA}"/>
    <cellStyle name="40% - Ênfase3 41 2 3" xfId="9789" xr:uid="{CDAF73E3-F5A8-415B-A7BB-6F80D31CB498}"/>
    <cellStyle name="40% - Ênfase3 41 3" xfId="6419" xr:uid="{4685B4F7-2C62-4A20-B6A1-85AAD4352E46}"/>
    <cellStyle name="40% - Ênfase3 41 3 2" xfId="11026" xr:uid="{1BE9EB98-B7BB-45E4-A1BE-1BA24ABB0EE3}"/>
    <cellStyle name="40% - Ênfase3 41 4" xfId="2846" xr:uid="{4E819FCC-AB83-4A15-B3B3-8881A718CE8F}"/>
    <cellStyle name="40% - Ênfase3 41 4 2" xfId="13928" xr:uid="{3C95E488-2FCA-4FB7-A19A-5D16DD779DA0}"/>
    <cellStyle name="40% - Ênfase3 41 5" xfId="7932" xr:uid="{5D772432-A231-4F1F-8807-C66F151B2F20}"/>
    <cellStyle name="40% - Ênfase3 42" xfId="1208" xr:uid="{66C5FCD5-FC6C-4EA8-A005-96899DC40086}"/>
    <cellStyle name="40% - Ênfase3 42 2" xfId="1989" xr:uid="{98C024E8-7D78-4148-B7C9-964697A15BA1}"/>
    <cellStyle name="40% - Ênfase3 42 2 2" xfId="5195" xr:uid="{BFF0AA60-98B1-4415-9A06-F2F8C7C8D4D2}"/>
    <cellStyle name="40% - Ênfase3 42 2 2 2" xfId="14702" xr:uid="{65C35318-F88E-4090-8F79-9693CE88061E}"/>
    <cellStyle name="40% - Ênfase3 42 2 3" xfId="9802" xr:uid="{FF926F44-4728-4D4C-8D51-E5382323DB7C}"/>
    <cellStyle name="40% - Ênfase3 42 3" xfId="6432" xr:uid="{C465918A-2EBF-42C6-9F51-5E949A360C40}"/>
    <cellStyle name="40% - Ênfase3 42 3 2" xfId="11039" xr:uid="{F7303B9E-96A1-4555-9922-A41036FB213C}"/>
    <cellStyle name="40% - Ênfase3 42 4" xfId="2860" xr:uid="{F0B45DEE-FECB-4887-823D-C22DFA0CD874}"/>
    <cellStyle name="40% - Ênfase3 42 4 2" xfId="13942" xr:uid="{70B4CFCA-ED98-45D1-A097-81778ED9E822}"/>
    <cellStyle name="40% - Ênfase3 42 5" xfId="7946" xr:uid="{FC270F5C-2AFA-4405-BE32-F255B37AB223}"/>
    <cellStyle name="40% - Ênfase3 43" xfId="804" xr:uid="{B0E18D34-665A-4312-A9FF-9EE85A064FAA}"/>
    <cellStyle name="40% - Ênfase3 43 2" xfId="5209" xr:uid="{7C4A80BE-3FE0-4F80-B056-97F376558F21}"/>
    <cellStyle name="40% - Ênfase3 43 2 2" xfId="9816" xr:uid="{B68F1F15-2F5E-4358-9793-C082084D5AFF}"/>
    <cellStyle name="40% - Ênfase3 43 3" xfId="6446" xr:uid="{2DFA6E8D-045E-4FBF-9A6C-59421D060D1A}"/>
    <cellStyle name="40% - Ênfase3 43 3 2" xfId="11053" xr:uid="{467C076E-58DA-41B3-A5F4-6DA5F2278C67}"/>
    <cellStyle name="40% - Ênfase3 43 4" xfId="2874" xr:uid="{43FA310B-36EC-41E8-B1F0-7FFAA6622B6E}"/>
    <cellStyle name="40% - Ênfase3 43 4 2" xfId="13956" xr:uid="{A102CE9A-9207-4839-BE28-466EA1D45137}"/>
    <cellStyle name="40% - Ênfase3 43 5" xfId="13177" xr:uid="{A6252CEB-9D6D-41CE-A74B-E750F15CC2BE}"/>
    <cellStyle name="40% - Ênfase3 43 6" xfId="7960" xr:uid="{69DBA56D-1E01-40DD-AEFE-AA74561041EE}"/>
    <cellStyle name="40% - Ênfase3 44" xfId="805" xr:uid="{28ABA6DB-39A1-453C-BD14-1B02BF6CBA28}"/>
    <cellStyle name="40% - Ênfase3 44 2" xfId="1745" xr:uid="{4DA6D674-1642-4F05-972C-ABBE58504F54}"/>
    <cellStyle name="40% - Ênfase3 44 2 2" xfId="5223" xr:uid="{C2A45038-6713-4E7F-9DBE-15E3ED9DA470}"/>
    <cellStyle name="40% - Ênfase3 44 2 2 2" xfId="14718" xr:uid="{2701C865-8421-4213-B699-90708D9F0B0C}"/>
    <cellStyle name="40% - Ênfase3 44 2 3" xfId="9830" xr:uid="{FFC04FB0-AE56-4B39-ADB6-5FE42EF8DB19}"/>
    <cellStyle name="40% - Ênfase3 44 3" xfId="6460" xr:uid="{148112C4-2590-4E2B-BDFE-2F5A4BFDD9AC}"/>
    <cellStyle name="40% - Ênfase3 44 3 2" xfId="11067" xr:uid="{8ED4E3BB-DC99-410C-A7A7-B8B4C08BDD65}"/>
    <cellStyle name="40% - Ênfase3 44 4" xfId="2888" xr:uid="{1E8CC787-51AD-487D-81E5-541661348F2F}"/>
    <cellStyle name="40% - Ênfase3 44 4 2" xfId="13970" xr:uid="{A1C27CC5-8076-4B87-841B-3EDB0314D82B}"/>
    <cellStyle name="40% - Ênfase3 44 5" xfId="7974" xr:uid="{48D827C8-D557-45BB-BED2-ACFF6CEB9C56}"/>
    <cellStyle name="40% - Ênfase3 45" xfId="1223" xr:uid="{1A8EA0A4-83EB-4CD0-875B-E35606A5A4E5}"/>
    <cellStyle name="40% - Ênfase3 45 2" xfId="2004" xr:uid="{4F76A4FD-DD2E-4FC3-8775-42D17E1AA16E}"/>
    <cellStyle name="40% - Ênfase3 45 2 2" xfId="5237" xr:uid="{AC0D98F6-3F32-483A-A665-35772A671E45}"/>
    <cellStyle name="40% - Ênfase3 45 2 2 2" xfId="14732" xr:uid="{EFC6D594-15CC-46A9-845F-C9B9B365C0B1}"/>
    <cellStyle name="40% - Ênfase3 45 2 3" xfId="9844" xr:uid="{2E716E58-90A9-4748-96BC-DF0CA96F0C42}"/>
    <cellStyle name="40% - Ênfase3 45 3" xfId="6474" xr:uid="{3FC42B59-A447-477D-A56A-3D7E79083BCD}"/>
    <cellStyle name="40% - Ênfase3 45 3 2" xfId="11081" xr:uid="{A0749C4A-12E1-4322-95F1-D8DB763E5626}"/>
    <cellStyle name="40% - Ênfase3 45 4" xfId="2903" xr:uid="{A5C709DE-EEC9-4A99-A761-5CC7D955450B}"/>
    <cellStyle name="40% - Ênfase3 45 4 2" xfId="13985" xr:uid="{27714B23-FE1C-486D-85E1-425A1E1F6BB2}"/>
    <cellStyle name="40% - Ênfase3 45 5" xfId="7989" xr:uid="{9C37E8D6-D7DF-4542-8033-E3708405B630}"/>
    <cellStyle name="40% - Ênfase3 46" xfId="1238" xr:uid="{4E8E0B64-3C45-4851-B567-3D1030118CD5}"/>
    <cellStyle name="40% - Ênfase3 46 2" xfId="2019" xr:uid="{598362B7-1D21-427B-8606-8EF03D208429}"/>
    <cellStyle name="40% - Ênfase3 46 2 2" xfId="5250" xr:uid="{5B640C3C-C58D-4463-853C-550F66578058}"/>
    <cellStyle name="40% - Ênfase3 46 2 2 2" xfId="14744" xr:uid="{A759CBAC-1345-4B35-A380-9FB79FC7703E}"/>
    <cellStyle name="40% - Ênfase3 46 2 3" xfId="9857" xr:uid="{1AD9C767-E7DE-4204-B873-6E292EFA63AE}"/>
    <cellStyle name="40% - Ênfase3 46 3" xfId="6487" xr:uid="{84518CE2-0010-4143-A6BD-71744999560B}"/>
    <cellStyle name="40% - Ênfase3 46 3 2" xfId="11094" xr:uid="{6B3E0C7D-71BB-4EA9-99B1-ACFF889307CF}"/>
    <cellStyle name="40% - Ênfase3 46 4" xfId="2917" xr:uid="{5B9C59EB-764A-4325-96BF-323B829ACAAE}"/>
    <cellStyle name="40% - Ênfase3 46 4 2" xfId="13999" xr:uid="{782DF84E-3783-43DC-B9C4-B57B2E04043F}"/>
    <cellStyle name="40% - Ênfase3 46 5" xfId="8003" xr:uid="{B49D4505-5B24-496A-8A23-9AF50DBCDCE8}"/>
    <cellStyle name="40% - Ênfase3 47" xfId="1252" xr:uid="{E39187DC-16BA-469B-830E-D9F5D7E3566A}"/>
    <cellStyle name="40% - Ênfase3 47 2" xfId="2033" xr:uid="{2977533F-D832-42D4-86F9-E64E1814EC4B}"/>
    <cellStyle name="40% - Ênfase3 47 2 2" xfId="5263" xr:uid="{75BD44CE-C75E-46F9-807D-73B833BD86E8}"/>
    <cellStyle name="40% - Ênfase3 47 2 2 2" xfId="14756" xr:uid="{402E7560-C7FC-4AC3-958F-171A2A3505DD}"/>
    <cellStyle name="40% - Ênfase3 47 2 3" xfId="9870" xr:uid="{98566543-8F28-4FA5-A539-59EB64443D04}"/>
    <cellStyle name="40% - Ênfase3 47 3" xfId="6500" xr:uid="{4555B8B5-C886-4B4F-B63E-08DADF97486A}"/>
    <cellStyle name="40% - Ênfase3 47 3 2" xfId="11107" xr:uid="{88830765-EFFF-4575-9D3E-4C28F7590BCA}"/>
    <cellStyle name="40% - Ênfase3 47 4" xfId="2931" xr:uid="{A905DD6E-6C21-4938-966F-55D428F4A0B4}"/>
    <cellStyle name="40% - Ênfase3 47 4 2" xfId="14013" xr:uid="{ACDFD537-92D8-44E7-B15E-70887D77059C}"/>
    <cellStyle name="40% - Ênfase3 47 5" xfId="8017" xr:uid="{D1D0BEC2-6636-47E6-8B26-8CC7F65E0C9E}"/>
    <cellStyle name="40% - Ênfase3 48" xfId="1267" xr:uid="{88671159-407C-493F-B5D1-9CE0D7024DD0}"/>
    <cellStyle name="40% - Ênfase3 48 2" xfId="2047" xr:uid="{9679660D-9CB9-4B5E-9DC1-FFDFA5F16242}"/>
    <cellStyle name="40% - Ênfase3 48 2 2" xfId="5277" xr:uid="{AF5C9111-99A6-42C1-9D19-5C4EB679C493}"/>
    <cellStyle name="40% - Ênfase3 48 2 2 2" xfId="14769" xr:uid="{4EDF71EF-0EAB-46A4-A684-7DA95FAC7707}"/>
    <cellStyle name="40% - Ênfase3 48 2 3" xfId="9884" xr:uid="{EDA4841C-2EF4-4A36-86A3-D98D3BF727B9}"/>
    <cellStyle name="40% - Ênfase3 48 3" xfId="6514" xr:uid="{B140A729-1B09-4C07-8B6A-6B40555CDA2D}"/>
    <cellStyle name="40% - Ênfase3 48 3 2" xfId="11121" xr:uid="{A35EFF45-0170-4B2D-9446-4CC239CD7ED2}"/>
    <cellStyle name="40% - Ênfase3 48 4" xfId="2945" xr:uid="{D80D1F7D-8358-420C-A271-E9C05F0D3935}"/>
    <cellStyle name="40% - Ênfase3 48 4 2" xfId="14027" xr:uid="{F66B0964-78A9-4B10-9C10-A8E30674DC1A}"/>
    <cellStyle name="40% - Ênfase3 48 5" xfId="8031" xr:uid="{DE080EBA-B921-43A0-A8F3-C75A7D5C429D}"/>
    <cellStyle name="40% - Ênfase3 49" xfId="1281" xr:uid="{CA84D2AE-BFAE-4F83-8D7C-BE47EAD60D48}"/>
    <cellStyle name="40% - Ênfase3 49 2" xfId="5291" xr:uid="{3D4BD371-7077-4AB8-83CA-8BA9AE488C2B}"/>
    <cellStyle name="40% - Ênfase3 49 2 2" xfId="9898" xr:uid="{B40F3343-F807-4C0C-8919-F790596FAEB8}"/>
    <cellStyle name="40% - Ênfase3 49 3" xfId="6528" xr:uid="{205824B9-1825-45D3-9A82-F2E00EC557AA}"/>
    <cellStyle name="40% - Ênfase3 49 3 2" xfId="11135" xr:uid="{C3CBFD36-FE53-457C-9863-1E710CBDAE9D}"/>
    <cellStyle name="40% - Ênfase3 49 4" xfId="2976" xr:uid="{4159ED1B-6054-4BA9-8AA2-2E06198101EA}"/>
    <cellStyle name="40% - Ênfase3 49 4 2" xfId="14041" xr:uid="{2AB8C00A-2A56-49CB-B4E0-78D2BE4F1576}"/>
    <cellStyle name="40% - Ênfase3 49 5" xfId="13207" xr:uid="{7572B19C-A3ED-4A30-B299-F90AF22DEEF3}"/>
    <cellStyle name="40% - Ênfase3 49 6" xfId="8045" xr:uid="{3308D6EA-7D15-4062-859B-834BC3D33C32}"/>
    <cellStyle name="40% - Ênfase3 5" xfId="428" xr:uid="{B96C1912-8B88-4B01-9601-2CE99343AF1B}"/>
    <cellStyle name="40% - Ênfase3 5 2" xfId="1377" xr:uid="{AE204074-81FF-4D2B-B647-9A62BDC84E01}"/>
    <cellStyle name="40% - Ênfase3 5 2 2" xfId="4230" xr:uid="{C4A8DA12-42EF-4DE5-AEE9-4E20456AFE18}"/>
    <cellStyle name="40% - Ênfase3 5 2 3" xfId="13266" xr:uid="{5C964F2D-9AED-4205-9A5C-6CFCA596AA25}"/>
    <cellStyle name="40% - Ênfase3 5 3" xfId="4166" xr:uid="{E8956DE2-B635-4D2B-A7A8-557C0FAC9932}"/>
    <cellStyle name="40% - Ênfase3 5 3 2" xfId="9166" xr:uid="{5D4B0B67-F7B2-403C-A193-06B1B5222A8A}"/>
    <cellStyle name="40% - Ênfase3 5 4" xfId="2317" xr:uid="{5F946827-8E52-418F-8129-3BDDC90E6C3D}"/>
    <cellStyle name="40% - Ênfase3 50" xfId="1305" xr:uid="{70DFEA2F-4130-4EB2-AF69-A8AF56E6A689}"/>
    <cellStyle name="40% - Ênfase3 50 2" xfId="5305" xr:uid="{F88E271A-E91F-4B8E-81A2-BBEADEEFC35D}"/>
    <cellStyle name="40% - Ênfase3 50 2 2" xfId="9912" xr:uid="{BAD2C516-DB0F-43C5-9579-8429447AACEF}"/>
    <cellStyle name="40% - Ênfase3 50 3" xfId="6542" xr:uid="{2EB6B942-9E2B-42E7-A480-A3F763651AD9}"/>
    <cellStyle name="40% - Ênfase3 50 3 2" xfId="11149" xr:uid="{0C8CA72C-6FF1-44A3-9FF8-3DD370C118A8}"/>
    <cellStyle name="40% - Ênfase3 50 4" xfId="3018" xr:uid="{A27FD388-CD85-4F3D-9BE7-CE6919B87329}"/>
    <cellStyle name="40% - Ênfase3 50 4 2" xfId="14055" xr:uid="{6B04CEFD-EB34-4B06-A9C0-6F2EE62B4092}"/>
    <cellStyle name="40% - Ênfase3 50 5" xfId="8059" xr:uid="{780D3BD4-8EF8-4D13-8831-3699064C1240}"/>
    <cellStyle name="40% - Ênfase3 51" xfId="3039" xr:uid="{F8F8BC5A-8DBB-4330-90A6-94FB854A4E33}"/>
    <cellStyle name="40% - Ênfase3 51 2" xfId="5319" xr:uid="{B4ED1391-E772-4502-B927-CAB9A1D06765}"/>
    <cellStyle name="40% - Ênfase3 51 2 2" xfId="9926" xr:uid="{F0BB5B70-1D39-4E3E-AECF-F920112F0F75}"/>
    <cellStyle name="40% - Ênfase3 51 3" xfId="6556" xr:uid="{1AE0E958-C6FD-46F3-BB5C-16EAE96EFD2D}"/>
    <cellStyle name="40% - Ênfase3 51 3 2" xfId="11163" xr:uid="{802EDF0B-2BBC-4121-A299-FC8E898C1150}"/>
    <cellStyle name="40% - Ênfase3 51 4" xfId="8073" xr:uid="{81C9CA74-2CDC-4D8C-BAFE-7FC7C717F503}"/>
    <cellStyle name="40% - Ênfase3 52" xfId="3053" xr:uid="{A8A9E89F-C185-4FC0-9425-7ED330C1911E}"/>
    <cellStyle name="40% - Ênfase3 52 2" xfId="5333" xr:uid="{5BA90A8A-DC0A-4A48-B7C3-205A4317D919}"/>
    <cellStyle name="40% - Ênfase3 52 2 2" xfId="9940" xr:uid="{52F06EBA-F6C4-4383-A632-0676CAA03602}"/>
    <cellStyle name="40% - Ênfase3 52 3" xfId="6570" xr:uid="{B4F3F959-BEB2-48AB-8950-13112E91AF2B}"/>
    <cellStyle name="40% - Ênfase3 52 3 2" xfId="11177" xr:uid="{39A71BFE-DE96-410A-959C-8DB233512F51}"/>
    <cellStyle name="40% - Ênfase3 52 4" xfId="8087" xr:uid="{41857A83-01A8-4F6B-974A-0BA0E51B3FAF}"/>
    <cellStyle name="40% - Ênfase3 53" xfId="3067" xr:uid="{D4C3A364-0E1F-404B-B2E1-30765CA8DBE7}"/>
    <cellStyle name="40% - Ênfase3 53 2" xfId="5347" xr:uid="{51D6F987-2EDC-44DF-AEC0-2983516EF693}"/>
    <cellStyle name="40% - Ênfase3 53 2 2" xfId="9954" xr:uid="{E6E061F0-22F2-4C69-B2B8-A08E08582FFA}"/>
    <cellStyle name="40% - Ênfase3 53 3" xfId="6584" xr:uid="{73FCAA36-767C-4E33-9A58-72009840558C}"/>
    <cellStyle name="40% - Ênfase3 53 3 2" xfId="11191" xr:uid="{22E2E9BA-712C-4644-B0D5-8B5A5A928521}"/>
    <cellStyle name="40% - Ênfase3 53 4" xfId="8101" xr:uid="{1066573D-B503-49BF-ADE9-DF5EF06E4656}"/>
    <cellStyle name="40% - Ênfase3 54" xfId="3081" xr:uid="{76B4D064-F021-44AA-A724-3C863898D6D1}"/>
    <cellStyle name="40% - Ênfase3 54 2" xfId="5361" xr:uid="{DB1600DD-5F74-4810-9238-7FA31F44C4AD}"/>
    <cellStyle name="40% - Ênfase3 54 2 2" xfId="9968" xr:uid="{4284E831-2C53-46A7-89B3-9EB5C4E1FF9A}"/>
    <cellStyle name="40% - Ênfase3 54 3" xfId="6598" xr:uid="{A609F469-4A2A-4863-89DF-BA0AA22030DF}"/>
    <cellStyle name="40% - Ênfase3 54 3 2" xfId="11205" xr:uid="{B82393B2-F350-4D2B-805E-7DD065B02614}"/>
    <cellStyle name="40% - Ênfase3 54 4" xfId="8115" xr:uid="{CE3FB642-A38D-416E-943F-6193CC8AE6CD}"/>
    <cellStyle name="40% - Ênfase3 55" xfId="3095" xr:uid="{2D9F2104-9E2E-4738-8AC9-23DCCDD6D8DC}"/>
    <cellStyle name="40% - Ênfase3 55 2" xfId="5375" xr:uid="{D2AC6554-9AD8-430C-9ECC-51AEA37E93C6}"/>
    <cellStyle name="40% - Ênfase3 55 2 2" xfId="9982" xr:uid="{A3FD7391-BE65-41E2-8A44-C44B24D15022}"/>
    <cellStyle name="40% - Ênfase3 55 3" xfId="6612" xr:uid="{47254ACD-41B5-4299-B95A-424F869EFB92}"/>
    <cellStyle name="40% - Ênfase3 55 3 2" xfId="11219" xr:uid="{6F0B387F-6F5E-4ECF-A236-2AEABAED0C06}"/>
    <cellStyle name="40% - Ênfase3 55 4" xfId="8129" xr:uid="{B8DED2EA-F446-4C13-B141-E5F1E270226F}"/>
    <cellStyle name="40% - Ênfase3 56" xfId="3109" xr:uid="{7874465E-F00A-47D3-A363-9B47832A4FC6}"/>
    <cellStyle name="40% - Ênfase3 56 2" xfId="5389" xr:uid="{E93E846F-83ED-4770-A9C4-A668CDB607F4}"/>
    <cellStyle name="40% - Ênfase3 56 2 2" xfId="9996" xr:uid="{8CF1CFA6-B6D5-45A0-96BA-812C5A29ACBF}"/>
    <cellStyle name="40% - Ênfase3 56 3" xfId="6626" xr:uid="{5964593E-81E6-40A7-B3EC-D4A1F42379F0}"/>
    <cellStyle name="40% - Ênfase3 56 3 2" xfId="11233" xr:uid="{16E33ECC-9A46-4097-ABCD-4DB518BBDF2A}"/>
    <cellStyle name="40% - Ênfase3 56 4" xfId="8143" xr:uid="{C431CCAB-7531-45B1-946E-87A1B43A52A6}"/>
    <cellStyle name="40% - Ênfase3 57" xfId="3123" xr:uid="{36847816-AC39-4F3B-A5A4-7BDF44AE773F}"/>
    <cellStyle name="40% - Ênfase3 57 2" xfId="5403" xr:uid="{AC5B30E2-DB8B-4ACC-9979-6ECDF9F075CD}"/>
    <cellStyle name="40% - Ênfase3 57 2 2" xfId="10010" xr:uid="{398DAD34-12CB-44FA-8D4A-E46AD083D5CA}"/>
    <cellStyle name="40% - Ênfase3 57 3" xfId="6640" xr:uid="{3CCBE922-FEA3-452A-BFF1-2DB72302BFE7}"/>
    <cellStyle name="40% - Ênfase3 57 3 2" xfId="11247" xr:uid="{103B36A7-2BAE-4189-B727-57F7FD7DC717}"/>
    <cellStyle name="40% - Ênfase3 57 4" xfId="8157" xr:uid="{B85A9CE6-446B-4C47-BC18-7BCD4313E063}"/>
    <cellStyle name="40% - Ênfase3 58" xfId="3137" xr:uid="{C60054F1-917D-43F1-929C-22139D8A9EEF}"/>
    <cellStyle name="40% - Ênfase3 58 2" xfId="5417" xr:uid="{DD7FC785-BBE1-439F-A824-631CFAD14449}"/>
    <cellStyle name="40% - Ênfase3 58 2 2" xfId="10024" xr:uid="{78ED79A5-8C63-4C9C-A23B-DD785767F2C1}"/>
    <cellStyle name="40% - Ênfase3 58 3" xfId="6654" xr:uid="{3A6AFE54-C56D-42F8-9DAA-6E31D8747C0E}"/>
    <cellStyle name="40% - Ênfase3 58 3 2" xfId="11261" xr:uid="{3B932772-67D1-4AA0-90BD-45639480A0C1}"/>
    <cellStyle name="40% - Ênfase3 58 4" xfId="8171" xr:uid="{967FDE47-BB2A-4090-93E1-E823A2BBBDDA}"/>
    <cellStyle name="40% - Ênfase3 59" xfId="3151" xr:uid="{3A4400A2-676F-4492-B69C-9672E5B99A69}"/>
    <cellStyle name="40% - Ênfase3 59 2" xfId="5431" xr:uid="{D6D3CC8D-504D-4E3A-9B98-4EA309371C47}"/>
    <cellStyle name="40% - Ênfase3 59 2 2" xfId="10038" xr:uid="{C940BFFF-6704-4408-9C6A-B3A365C5F8DC}"/>
    <cellStyle name="40% - Ênfase3 59 3" xfId="6668" xr:uid="{7EEDAC54-7D7B-419E-9495-834439686A1C}"/>
    <cellStyle name="40% - Ênfase3 59 3 2" xfId="11275" xr:uid="{6113F523-6BA1-49BF-A473-30E61B765AEC}"/>
    <cellStyle name="40% - Ênfase3 59 4" xfId="8185" xr:uid="{56979068-0BB9-4C74-BD68-227B1C09EFC4}"/>
    <cellStyle name="40% - Ênfase3 6" xfId="442" xr:uid="{30C67F38-5F5F-46AB-82E8-8FA77185A17E}"/>
    <cellStyle name="40% - Ênfase3 6 2" xfId="1391" xr:uid="{28CFA242-2B91-42E2-81A9-EB9F0A1102F3}"/>
    <cellStyle name="40% - Ênfase3 6 2 2" xfId="4613" xr:uid="{05C74555-6E88-4E23-973A-978B5D75DD47}"/>
    <cellStyle name="40% - Ênfase3 6 2 3" xfId="13278" xr:uid="{4FD91547-AAC3-44BD-BAED-2CF5157023D5}"/>
    <cellStyle name="40% - Ênfase3 6 3" xfId="7136" xr:uid="{55D50D5F-8FB3-47AB-B2F4-01B49894793B}"/>
    <cellStyle name="40% - Ênfase3 6 3 2" xfId="11740" xr:uid="{CCDF631D-BC92-4F23-9F4D-35E7D2A5E06A}"/>
    <cellStyle name="40% - Ênfase3 6 4" xfId="2331" xr:uid="{1D099740-CE57-4ED7-A9A9-92E5E4779E8C}"/>
    <cellStyle name="40% - Ênfase3 60" xfId="3165" xr:uid="{82485CEB-6228-47A4-A60D-E3406A099770}"/>
    <cellStyle name="40% - Ênfase3 60 2" xfId="5445" xr:uid="{39578378-A725-4C79-89EC-DF8D217E1A14}"/>
    <cellStyle name="40% - Ênfase3 60 2 2" xfId="10052" xr:uid="{FBE7D0DF-1952-4D84-8ED6-DDD68F921E32}"/>
    <cellStyle name="40% - Ênfase3 60 3" xfId="6682" xr:uid="{93CDE816-6D0A-48B8-9E50-2BFFDB6C223D}"/>
    <cellStyle name="40% - Ênfase3 60 3 2" xfId="11289" xr:uid="{6BB52EA8-3DB4-4B94-B8FD-93940117CD0C}"/>
    <cellStyle name="40% - Ênfase3 60 4" xfId="8199" xr:uid="{83399850-4B5E-4EAC-A38E-4654519D4301}"/>
    <cellStyle name="40% - Ênfase3 61" xfId="3179" xr:uid="{17764D9E-9264-4408-A4CF-AC2496CE2EF3}"/>
    <cellStyle name="40% - Ênfase3 61 2" xfId="5459" xr:uid="{7A2D9724-08AC-4EF4-BF3B-1C73E5959D93}"/>
    <cellStyle name="40% - Ênfase3 61 2 2" xfId="10066" xr:uid="{F53AF961-9CE9-4219-B0DB-1E8E80A1AC23}"/>
    <cellStyle name="40% - Ênfase3 61 3" xfId="6696" xr:uid="{039C6768-A32C-444D-B69F-E0A5A329EED5}"/>
    <cellStyle name="40% - Ênfase3 61 3 2" xfId="11303" xr:uid="{724A4AEE-AA61-4486-9315-E3187DAB4EAE}"/>
    <cellStyle name="40% - Ênfase3 61 4" xfId="8213" xr:uid="{F8D820FA-46F7-4354-9719-40B7CCAE8810}"/>
    <cellStyle name="40% - Ênfase3 62" xfId="3193" xr:uid="{3EE8AF82-9181-446C-9442-92F4B4A91B6E}"/>
    <cellStyle name="40% - Ênfase3 62 2" xfId="5473" xr:uid="{079A31D8-AA32-4591-B4B4-6DAB592A5788}"/>
    <cellStyle name="40% - Ênfase3 62 2 2" xfId="10080" xr:uid="{07939A29-B0A0-4B8A-BE88-46BD7D41720E}"/>
    <cellStyle name="40% - Ênfase3 62 3" xfId="6710" xr:uid="{C3A781CA-2F49-49F7-914A-864A8CF9E229}"/>
    <cellStyle name="40% - Ênfase3 62 3 2" xfId="11317" xr:uid="{97A3920A-E3E4-411B-A12B-C004BB3FE100}"/>
    <cellStyle name="40% - Ênfase3 62 4" xfId="8227" xr:uid="{9E43DEAB-AB8E-466F-907E-C45509DD1B17}"/>
    <cellStyle name="40% - Ênfase3 63" xfId="3207" xr:uid="{E1CA1A12-C458-40B4-8F19-D97E940261F2}"/>
    <cellStyle name="40% - Ênfase3 63 2" xfId="5487" xr:uid="{44D82076-2519-457F-B9F6-0C0288FCCD87}"/>
    <cellStyle name="40% - Ênfase3 63 2 2" xfId="10094" xr:uid="{531AEBCA-F385-4A5C-A082-E585DF01B0E9}"/>
    <cellStyle name="40% - Ênfase3 63 3" xfId="6724" xr:uid="{78BADB20-8D53-4721-89D8-859453138B6D}"/>
    <cellStyle name="40% - Ênfase3 63 3 2" xfId="11331" xr:uid="{1A84F768-0520-4FDE-9BF3-293B408ED02F}"/>
    <cellStyle name="40% - Ênfase3 63 4" xfId="8241" xr:uid="{B80E023F-515F-4580-BB61-F51189DDA25C}"/>
    <cellStyle name="40% - Ênfase3 64" xfId="3221" xr:uid="{0267DBC4-FC1F-43A5-AE0C-146B5C30D7E7}"/>
    <cellStyle name="40% - Ênfase3 64 2" xfId="5501" xr:uid="{C4A35768-902A-40A5-B82F-23CAFE8679D1}"/>
    <cellStyle name="40% - Ênfase3 64 2 2" xfId="10108" xr:uid="{77ACB1DE-3C12-4A57-8424-32C9F41AB26D}"/>
    <cellStyle name="40% - Ênfase3 64 3" xfId="6738" xr:uid="{84D1D418-BC0B-409A-96AB-AA9C386E9F4D}"/>
    <cellStyle name="40% - Ênfase3 64 3 2" xfId="11345" xr:uid="{B5E56F62-9670-47AD-958A-E36A47A9FC45}"/>
    <cellStyle name="40% - Ênfase3 64 4" xfId="8255" xr:uid="{0EBC7A1E-3EAD-42A3-AC73-F044D48A80F3}"/>
    <cellStyle name="40% - Ênfase3 65" xfId="3235" xr:uid="{58B73666-EDA1-4D64-9064-18DF9ECA61B7}"/>
    <cellStyle name="40% - Ênfase3 65 2" xfId="5515" xr:uid="{39480DEE-9E55-4366-A300-CB99A9EBA950}"/>
    <cellStyle name="40% - Ênfase3 65 2 2" xfId="10122" xr:uid="{EFAFBE1B-F0BA-411A-A8B4-42DA7ABA90DD}"/>
    <cellStyle name="40% - Ênfase3 65 3" xfId="6752" xr:uid="{226C0ECF-8D01-4929-B469-7AA44F4C0376}"/>
    <cellStyle name="40% - Ênfase3 65 3 2" xfId="11359" xr:uid="{F5123D6F-7510-4C15-8881-38B6BEA15215}"/>
    <cellStyle name="40% - Ênfase3 65 4" xfId="8269" xr:uid="{72759954-B763-4CCB-A8D9-6162CB754C3C}"/>
    <cellStyle name="40% - Ênfase3 66" xfId="3249" xr:uid="{E4D49BBE-3504-41F0-A4EF-B1535C5AD4F3}"/>
    <cellStyle name="40% - Ênfase3 66 2" xfId="5529" xr:uid="{6A59D218-5862-4524-834F-10F4A4D4C7D1}"/>
    <cellStyle name="40% - Ênfase3 66 2 2" xfId="10136" xr:uid="{027A0033-928A-4C43-95E9-CB480CB5F8C9}"/>
    <cellStyle name="40% - Ênfase3 66 3" xfId="6766" xr:uid="{80613A56-0700-4874-BEAE-48C47421AF36}"/>
    <cellStyle name="40% - Ênfase3 66 3 2" xfId="11373" xr:uid="{84A54CD7-6377-4B7F-9A98-CF41345200C0}"/>
    <cellStyle name="40% - Ênfase3 66 4" xfId="8283" xr:uid="{0782E82C-222C-4965-B511-04475F2D4656}"/>
    <cellStyle name="40% - Ênfase3 67" xfId="3263" xr:uid="{8B2474D8-21FA-47A7-B894-7D9B2A59691C}"/>
    <cellStyle name="40% - Ênfase3 67 2" xfId="5543" xr:uid="{25E471F4-5FCE-4A1C-B7DC-5EF2A2E4B673}"/>
    <cellStyle name="40% - Ênfase3 67 2 2" xfId="10150" xr:uid="{37D001ED-DD47-4008-A929-3FF00E332C6E}"/>
    <cellStyle name="40% - Ênfase3 67 3" xfId="6780" xr:uid="{4AED762A-7413-4E62-9AC3-D556BA1F2543}"/>
    <cellStyle name="40% - Ênfase3 67 3 2" xfId="11387" xr:uid="{4AC7CF61-7F3F-4518-841F-E32760FC4735}"/>
    <cellStyle name="40% - Ênfase3 67 4" xfId="8297" xr:uid="{6D41C9C9-0217-48B3-A243-99EC85B63596}"/>
    <cellStyle name="40% - Ênfase3 68" xfId="3277" xr:uid="{354307F4-C8F7-45AE-A7DC-F663EC00DC54}"/>
    <cellStyle name="40% - Ênfase3 68 2" xfId="5557" xr:uid="{A0C8BCB4-2E6E-4B01-B9EE-13B1C0221743}"/>
    <cellStyle name="40% - Ênfase3 68 2 2" xfId="10164" xr:uid="{553ECEA8-4419-4560-90FA-AFC786527B94}"/>
    <cellStyle name="40% - Ênfase3 68 3" xfId="6794" xr:uid="{70CBDBE6-0417-4172-8498-D88393565F48}"/>
    <cellStyle name="40% - Ênfase3 68 3 2" xfId="11401" xr:uid="{5478ED4B-4047-4ED6-B51A-CD58B7E8F334}"/>
    <cellStyle name="40% - Ênfase3 68 4" xfId="8311" xr:uid="{5E794024-8658-466B-BD5C-FB00CDCCA380}"/>
    <cellStyle name="40% - Ênfase3 69" xfId="3291" xr:uid="{3AB6B4DA-2DCE-4667-82BB-84404C15E47B}"/>
    <cellStyle name="40% - Ênfase3 69 2" xfId="5571" xr:uid="{4CC89B32-289F-46E3-8983-8F649A1FB089}"/>
    <cellStyle name="40% - Ênfase3 69 2 2" xfId="10178" xr:uid="{33F0E248-97BA-4D4E-9E24-CBBDF1DC9936}"/>
    <cellStyle name="40% - Ênfase3 69 3" xfId="6808" xr:uid="{6376D317-89D0-4E5C-A2A6-E292F99375A2}"/>
    <cellStyle name="40% - Ênfase3 69 3 2" xfId="11415" xr:uid="{850C0B81-ABCC-4AF3-A288-F4E57687A006}"/>
    <cellStyle name="40% - Ênfase3 69 4" xfId="8325" xr:uid="{0551760A-F5A3-49A1-99FB-A7E324F143F2}"/>
    <cellStyle name="40% - Ênfase3 7" xfId="457" xr:uid="{43A13325-A17D-4004-96F7-3E4601FADFDC}"/>
    <cellStyle name="40% - Ênfase3 7 2" xfId="1406" xr:uid="{5214C902-DCB7-4B99-95AC-05911A96DD60}"/>
    <cellStyle name="40% - Ênfase3 7 2 2" xfId="4658" xr:uid="{D675EB04-4D5C-4DCB-B98A-6D64551707C4}"/>
    <cellStyle name="40% - Ênfase3 7 2 2 2" xfId="14210" xr:uid="{6A43DFDA-9094-4377-AFB7-20030D59B9E0}"/>
    <cellStyle name="40% - Ênfase3 7 2 3" xfId="9298" xr:uid="{36F9CAF0-0595-4E8B-A2A4-5731E3824253}"/>
    <cellStyle name="40% - Ênfase3 7 3" xfId="5924" xr:uid="{830E7D4E-AB97-46E6-9728-158839AF27B5}"/>
    <cellStyle name="40% - Ênfase3 7 3 2" xfId="10531" xr:uid="{C853D971-E3CD-4A88-BE31-770491779F25}"/>
    <cellStyle name="40% - Ênfase3 7 4" xfId="4305" xr:uid="{0A69B187-B685-4DA3-9C0F-8824BBA1E1EF}"/>
    <cellStyle name="40% - Ênfase3 7 4 2" xfId="9211" xr:uid="{73C23DC6-B531-4ECB-B150-8BE271C798B7}"/>
    <cellStyle name="40% - Ênfase3 7 5" xfId="2345" xr:uid="{0066FF1A-2697-46AE-9F60-D8BCB7F53784}"/>
    <cellStyle name="40% - Ênfase3 70" xfId="3305" xr:uid="{F01668FF-1F27-4875-A830-E7CDFE0AAA1F}"/>
    <cellStyle name="40% - Ênfase3 70 2" xfId="5585" xr:uid="{53C617DB-0AF2-4D82-BDC7-660B3B248A1E}"/>
    <cellStyle name="40% - Ênfase3 70 2 2" xfId="10192" xr:uid="{832F85E6-1E5B-48CF-82EB-BE9D5D9348BD}"/>
    <cellStyle name="40% - Ênfase3 70 3" xfId="6822" xr:uid="{1F3542A8-94F3-4435-A594-53BFF62381F5}"/>
    <cellStyle name="40% - Ênfase3 70 3 2" xfId="11429" xr:uid="{1BA57B23-447B-46EE-9A32-542A7CFCE4DD}"/>
    <cellStyle name="40% - Ênfase3 70 4" xfId="4208" xr:uid="{3C66B768-F4B3-4236-ABBF-D0B2AE5AAF86}"/>
    <cellStyle name="40% - Ênfase3 70 5" xfId="8339" xr:uid="{8E300820-ED20-4B3D-BBFF-0A393446169B}"/>
    <cellStyle name="40% - Ênfase3 71" xfId="3319" xr:uid="{4BD5F600-38CC-40AD-BC2B-EEE712534314}"/>
    <cellStyle name="40% - Ênfase3 71 2" xfId="5599" xr:uid="{59CBA167-8950-47EC-A6F9-E3F63031E086}"/>
    <cellStyle name="40% - Ênfase3 71 2 2" xfId="10206" xr:uid="{ACFD41EA-3245-47CA-93BE-12D1344F0085}"/>
    <cellStyle name="40% - Ênfase3 71 3" xfId="6836" xr:uid="{15281B3B-AB80-4DD9-9511-23803F52B30D}"/>
    <cellStyle name="40% - Ênfase3 71 3 2" xfId="11443" xr:uid="{DD49A087-F2F2-4D9A-963D-FAFD555FACA5}"/>
    <cellStyle name="40% - Ênfase3 71 4" xfId="8353" xr:uid="{E92148C6-CCAE-49FC-848B-2877541E391C}"/>
    <cellStyle name="40% - Ênfase3 72" xfId="3333" xr:uid="{58F0766E-2579-4746-8212-0043A4A5CBE2}"/>
    <cellStyle name="40% - Ênfase3 72 2" xfId="5613" xr:uid="{078A6A3C-C9FE-4305-9258-3711FEB3DEA4}"/>
    <cellStyle name="40% - Ênfase3 72 2 2" xfId="10220" xr:uid="{BE0507EB-D16F-466C-905C-9AE952EF958B}"/>
    <cellStyle name="40% - Ênfase3 72 3" xfId="6850" xr:uid="{A953D177-D5A1-40F1-85DD-CD5CF027C4AD}"/>
    <cellStyle name="40% - Ênfase3 72 3 2" xfId="11457" xr:uid="{ACE842C4-66D0-400F-B7AC-706C67AA12E4}"/>
    <cellStyle name="40% - Ênfase3 72 4" xfId="8367" xr:uid="{89821332-A884-43AA-ABDA-481C8582DCA6}"/>
    <cellStyle name="40% - Ênfase3 73" xfId="3347" xr:uid="{8504DA1B-0688-4A09-AB8E-09463188470A}"/>
    <cellStyle name="40% - Ênfase3 73 2" xfId="5627" xr:uid="{1C4F5154-651C-4FAF-993D-D16D14CD7A5F}"/>
    <cellStyle name="40% - Ênfase3 73 2 2" xfId="10234" xr:uid="{2AFE6336-0B6D-4087-B374-364E6C539922}"/>
    <cellStyle name="40% - Ênfase3 73 3" xfId="6864" xr:uid="{54AFC5EE-6181-4387-B6F7-541A8EDADD88}"/>
    <cellStyle name="40% - Ênfase3 73 3 2" xfId="11471" xr:uid="{E874131D-7E49-4EDD-B455-0298653B176F}"/>
    <cellStyle name="40% - Ênfase3 73 4" xfId="8381" xr:uid="{FBA2C583-073E-44FA-9036-538DBAD9B319}"/>
    <cellStyle name="40% - Ênfase3 74" xfId="3361" xr:uid="{7A57D0A4-57B0-4C54-9A69-64A3FFA89EB4}"/>
    <cellStyle name="40% - Ênfase3 74 2" xfId="5641" xr:uid="{94B80B77-6E00-4627-9C89-4A8E77D6AE07}"/>
    <cellStyle name="40% - Ênfase3 74 2 2" xfId="10248" xr:uid="{1D8D2052-BB02-4179-90E5-E3A549B8F6ED}"/>
    <cellStyle name="40% - Ênfase3 74 3" xfId="6878" xr:uid="{E49C0132-D5D9-4E27-B964-CD63E61A5F68}"/>
    <cellStyle name="40% - Ênfase3 74 3 2" xfId="11485" xr:uid="{D7E20A3C-D418-4DB5-BF8E-2FA594F29721}"/>
    <cellStyle name="40% - Ênfase3 74 4" xfId="8395" xr:uid="{13A8E307-B205-472D-9702-3EF0FDDEAD49}"/>
    <cellStyle name="40% - Ênfase3 75" xfId="3375" xr:uid="{F44D811D-80E8-4CD0-9A0E-6FABA6C6A730}"/>
    <cellStyle name="40% - Ênfase3 75 2" xfId="5655" xr:uid="{7371F685-8E92-464C-9EC9-F8FDC270DF23}"/>
    <cellStyle name="40% - Ênfase3 75 2 2" xfId="10262" xr:uid="{F2F18A26-F234-45F6-8B4E-E014193D7075}"/>
    <cellStyle name="40% - Ênfase3 75 3" xfId="6892" xr:uid="{D2030F96-8081-4037-BBEA-25B40C4B48DF}"/>
    <cellStyle name="40% - Ênfase3 75 3 2" xfId="11499" xr:uid="{7D09DEA6-5786-460A-BB9A-DF51796B79BD}"/>
    <cellStyle name="40% - Ênfase3 75 4" xfId="8409" xr:uid="{68DA46A0-94A7-44D5-8E83-4A3FB75FE4AF}"/>
    <cellStyle name="40% - Ênfase3 76" xfId="3389" xr:uid="{883EAAA0-54AB-48B7-8997-CE2F04D424F3}"/>
    <cellStyle name="40% - Ênfase3 76 2" xfId="5669" xr:uid="{581A421F-5028-4312-9C19-BF1C060A13C6}"/>
    <cellStyle name="40% - Ênfase3 76 2 2" xfId="10276" xr:uid="{A600B20E-290D-4B34-B1F6-09D298CCA22F}"/>
    <cellStyle name="40% - Ênfase3 76 3" xfId="6906" xr:uid="{590B1BEE-1AE0-4FBD-BA86-F67840E53E1C}"/>
    <cellStyle name="40% - Ênfase3 76 3 2" xfId="11513" xr:uid="{E3B500E6-524B-481B-816F-3C62C4D9483D}"/>
    <cellStyle name="40% - Ênfase3 76 4" xfId="8423" xr:uid="{7FAB7FC4-23F1-486D-B2DA-C92D8955AE20}"/>
    <cellStyle name="40% - Ênfase3 77" xfId="3403" xr:uid="{01C02387-D429-4720-9E41-41A3434B0616}"/>
    <cellStyle name="40% - Ênfase3 77 2" xfId="5683" xr:uid="{FE06EB5B-2780-4020-9043-8A544D017A1D}"/>
    <cellStyle name="40% - Ênfase3 77 2 2" xfId="10290" xr:uid="{FD786D5C-7085-492B-99AB-36EF6FC88C5C}"/>
    <cellStyle name="40% - Ênfase3 77 3" xfId="6920" xr:uid="{43DC2276-147D-4E51-9E48-BC485500A26E}"/>
    <cellStyle name="40% - Ênfase3 77 3 2" xfId="11527" xr:uid="{F758A73E-DF68-48B9-BCCF-409192A2DA87}"/>
    <cellStyle name="40% - Ênfase3 77 4" xfId="8437" xr:uid="{364023BE-9C60-4BB6-896C-93DED42C64E2}"/>
    <cellStyle name="40% - Ênfase3 78" xfId="3417" xr:uid="{D8D6E700-98C4-41E8-AB38-6FA1C1EBD361}"/>
    <cellStyle name="40% - Ênfase3 78 2" xfId="5697" xr:uid="{8BF2CE48-277C-4F25-8995-FA8FE7C8E611}"/>
    <cellStyle name="40% - Ênfase3 78 2 2" xfId="10304" xr:uid="{A89E02F2-4B26-4B9E-9A95-F7DD7403EBB3}"/>
    <cellStyle name="40% - Ênfase3 78 3" xfId="6934" xr:uid="{A9B1D68E-22CB-4BE0-B753-E15A84BF89C9}"/>
    <cellStyle name="40% - Ênfase3 78 3 2" xfId="11541" xr:uid="{8743589E-9598-4133-8FAD-630DF9FE40FE}"/>
    <cellStyle name="40% - Ênfase3 78 4" xfId="8451" xr:uid="{7FF69F65-00D2-4207-B21C-038AE7F8A329}"/>
    <cellStyle name="40% - Ênfase3 79" xfId="3431" xr:uid="{AAF13519-BBC2-47B3-B076-22A5C2ABECB5}"/>
    <cellStyle name="40% - Ênfase3 79 2" xfId="5711" xr:uid="{0C7E9006-3773-4735-9E97-3B639C619543}"/>
    <cellStyle name="40% - Ênfase3 79 2 2" xfId="10318" xr:uid="{A9846015-6115-456B-99A2-6165384E1604}"/>
    <cellStyle name="40% - Ênfase3 79 3" xfId="6948" xr:uid="{CAD779AA-3010-4E1A-B5F8-186A394F480A}"/>
    <cellStyle name="40% - Ênfase3 79 3 2" xfId="11555" xr:uid="{9829DE4D-1C56-4190-B442-973E0F9FB9E6}"/>
    <cellStyle name="40% - Ênfase3 79 4" xfId="8465" xr:uid="{D2DC4FA6-5D30-4743-8497-BC642A9A43F5}"/>
    <cellStyle name="40% - Ênfase3 8" xfId="472" xr:uid="{780928C6-F9B7-4774-B3E5-2AA64B891E1B}"/>
    <cellStyle name="40% - Ênfase3 8 2" xfId="1421" xr:uid="{CCBA1EC5-4C9F-455F-BAC2-11104D8F8A60}"/>
    <cellStyle name="40% - Ênfase3 8 2 2" xfId="4673" xr:uid="{1DBF6411-2991-4C27-955E-6026A55F4B3F}"/>
    <cellStyle name="40% - Ênfase3 8 2 2 2" xfId="14224" xr:uid="{47AF30AA-2615-4F74-B9A7-B9E93ED37F11}"/>
    <cellStyle name="40% - Ênfase3 8 2 3" xfId="9313" xr:uid="{16F06C19-CBCF-49EB-8E36-88001093D1F9}"/>
    <cellStyle name="40% - Ênfase3 8 3" xfId="5939" xr:uid="{9858B2A9-631B-4ED6-8CF9-FF3B1B87F6FD}"/>
    <cellStyle name="40% - Ênfase3 8 3 2" xfId="10546" xr:uid="{0FC37AB6-1E33-4955-9323-DA850B900C10}"/>
    <cellStyle name="40% - Ênfase3 8 4" xfId="4320" xr:uid="{6A4D123D-9DC9-4445-956A-C6F1B3BB48D9}"/>
    <cellStyle name="40% - Ênfase3 8 4 2" xfId="9226" xr:uid="{C6528A70-DAE6-4B5E-97F3-7DB56E07E6C0}"/>
    <cellStyle name="40% - Ênfase3 8 5" xfId="2359" xr:uid="{21238B92-850E-4567-860E-7A49388D7687}"/>
    <cellStyle name="40% - Ênfase3 80" xfId="3445" xr:uid="{2B68B351-406F-46C1-BE76-BCB2551FF6B8}"/>
    <cellStyle name="40% - Ênfase3 80 2" xfId="5725" xr:uid="{F14ED417-19DB-4FA5-BAFD-6AEAD87F6BB0}"/>
    <cellStyle name="40% - Ênfase3 80 2 2" xfId="10332" xr:uid="{B714B075-17F3-427E-9CDA-FA49A2A014E5}"/>
    <cellStyle name="40% - Ênfase3 80 3" xfId="6962" xr:uid="{E418F0F3-60AB-4303-9945-990703D5C3CE}"/>
    <cellStyle name="40% - Ênfase3 80 3 2" xfId="11569" xr:uid="{AE968A5A-E03E-47D7-AC09-22BFD1A18815}"/>
    <cellStyle name="40% - Ênfase3 80 4" xfId="8479" xr:uid="{9B8E2827-CC81-4164-BD26-8084BE4D711F}"/>
    <cellStyle name="40% - Ênfase3 81" xfId="3459" xr:uid="{4C2889B6-0EE1-44BF-AF24-B1CF08CC4362}"/>
    <cellStyle name="40% - Ênfase3 81 2" xfId="5739" xr:uid="{6574F576-B2C5-4273-B42A-EF69481AD334}"/>
    <cellStyle name="40% - Ênfase3 81 2 2" xfId="10346" xr:uid="{E30D62A2-5BA0-4112-BB81-C50F2D1CB1C1}"/>
    <cellStyle name="40% - Ênfase3 81 3" xfId="6976" xr:uid="{24B63792-6095-4AFF-96A7-139AE0FDD41B}"/>
    <cellStyle name="40% - Ênfase3 81 3 2" xfId="11583" xr:uid="{912A7424-C9FA-4C3A-BFCC-9228EDEC74CA}"/>
    <cellStyle name="40% - Ênfase3 81 4" xfId="8493" xr:uid="{14425253-F8AD-45FB-A03B-88688EE8B40F}"/>
    <cellStyle name="40% - Ênfase3 82" xfId="3473" xr:uid="{EDA0F802-38CE-46F4-AACB-988B5F169067}"/>
    <cellStyle name="40% - Ênfase3 82 2" xfId="5753" xr:uid="{210357F9-4F23-4F06-8103-8102286071C3}"/>
    <cellStyle name="40% - Ênfase3 82 2 2" xfId="10360" xr:uid="{A6747C0C-5B01-4CC9-8110-1E79EF675DC7}"/>
    <cellStyle name="40% - Ênfase3 82 3" xfId="6990" xr:uid="{5C17F0BC-8B8D-46DA-BDEC-78FC62B08F54}"/>
    <cellStyle name="40% - Ênfase3 82 3 2" xfId="11597" xr:uid="{DDDE1C55-DE9F-4358-9A17-58FBAB06A620}"/>
    <cellStyle name="40% - Ênfase3 82 4" xfId="8507" xr:uid="{B1EF8A6B-D4AA-4326-8B30-AADF059CCB43}"/>
    <cellStyle name="40% - Ênfase3 83" xfId="3487" xr:uid="{3564D9BB-C3EC-4512-ADB1-95BF07EA20FB}"/>
    <cellStyle name="40% - Ênfase3 83 2" xfId="5767" xr:uid="{37E80312-8392-4E15-80C3-B40E1018E5DB}"/>
    <cellStyle name="40% - Ênfase3 83 2 2" xfId="10374" xr:uid="{94857D95-6074-4B07-B0A1-03BBE9130A7C}"/>
    <cellStyle name="40% - Ênfase3 83 3" xfId="7004" xr:uid="{79836893-3CCF-48C9-AB45-35679217A36C}"/>
    <cellStyle name="40% - Ênfase3 83 3 2" xfId="11611" xr:uid="{31B70599-D815-48DB-9723-E5D2E4402578}"/>
    <cellStyle name="40% - Ênfase3 83 4" xfId="8521" xr:uid="{ADC0D3EF-1D05-44EC-807A-75D68DDB3973}"/>
    <cellStyle name="40% - Ênfase3 84" xfId="3501" xr:uid="{6DAB4C78-4CF1-4CD8-A2E5-95D1F048226E}"/>
    <cellStyle name="40% - Ênfase3 84 2" xfId="5781" xr:uid="{AD2CA9C5-E99F-43DA-BCE1-B52C1340DECC}"/>
    <cellStyle name="40% - Ênfase3 84 2 2" xfId="10388" xr:uid="{BE3A72D4-92C3-403C-96C5-B9F4D9A22EF5}"/>
    <cellStyle name="40% - Ênfase3 84 3" xfId="7018" xr:uid="{EC96AB5C-B6FE-400B-9CCF-DD5483366E2D}"/>
    <cellStyle name="40% - Ênfase3 84 3 2" xfId="11625" xr:uid="{A9BE8672-45E3-4D32-BA0B-CA8163210338}"/>
    <cellStyle name="40% - Ênfase3 84 4" xfId="8535" xr:uid="{209E87E4-FE09-4DD8-87F9-AFF0B329C7CD}"/>
    <cellStyle name="40% - Ênfase3 85" xfId="3515" xr:uid="{F59DB296-6094-4BE7-993B-C55A3053899E}"/>
    <cellStyle name="40% - Ênfase3 85 2" xfId="5795" xr:uid="{82DE9E33-6CEA-411C-9297-5C283BC47F88}"/>
    <cellStyle name="40% - Ênfase3 85 2 2" xfId="10402" xr:uid="{6C5C04AA-75D4-4F1F-9827-F32A9E757B98}"/>
    <cellStyle name="40% - Ênfase3 85 3" xfId="7032" xr:uid="{44E1079A-1F8F-4852-9B98-8B16794C1EF9}"/>
    <cellStyle name="40% - Ênfase3 85 3 2" xfId="11639" xr:uid="{B636C4AB-FF18-44F9-9C04-EC8D4C0F5648}"/>
    <cellStyle name="40% - Ênfase3 85 4" xfId="8549" xr:uid="{F08792AB-BFBE-49A8-882A-BAE2F939497B}"/>
    <cellStyle name="40% - Ênfase3 86" xfId="3529" xr:uid="{912381AC-7828-467F-9F99-FA013A214130}"/>
    <cellStyle name="40% - Ênfase3 86 2" xfId="5809" xr:uid="{6764994C-99B8-4FA1-9510-7A017A78EAC7}"/>
    <cellStyle name="40% - Ênfase3 86 2 2" xfId="10416" xr:uid="{9E735FA5-EFC0-4794-88B1-C50C90A951AA}"/>
    <cellStyle name="40% - Ênfase3 86 3" xfId="7046" xr:uid="{24169B20-12AB-4363-A5BE-1AC67874B729}"/>
    <cellStyle name="40% - Ênfase3 86 3 2" xfId="11653" xr:uid="{843315C3-A978-4238-95EB-53D042BE8570}"/>
    <cellStyle name="40% - Ênfase3 86 4" xfId="8563" xr:uid="{400173CB-FAE4-4A8D-89B4-FFBF89D91123}"/>
    <cellStyle name="40% - Ênfase3 87" xfId="3543" xr:uid="{7179A88E-7FF6-477D-8D6C-5ADA35D9DFFD}"/>
    <cellStyle name="40% - Ênfase3 87 2" xfId="5823" xr:uid="{646E63FA-25CE-499B-823A-E4D3E337798F}"/>
    <cellStyle name="40% - Ênfase3 87 2 2" xfId="10430" xr:uid="{18C8622C-C92E-41AF-AE52-3E10B75053E1}"/>
    <cellStyle name="40% - Ênfase3 87 3" xfId="7060" xr:uid="{E0CB8A74-A0B8-4613-A3DA-43840203366C}"/>
    <cellStyle name="40% - Ênfase3 87 3 2" xfId="11667" xr:uid="{54C37FC3-9211-46EF-AD93-A1C2877CEA29}"/>
    <cellStyle name="40% - Ênfase3 87 4" xfId="8577" xr:uid="{759B30D1-B820-4666-AFD0-851B9D961B74}"/>
    <cellStyle name="40% - Ênfase3 88" xfId="3557" xr:uid="{CDCFFFA9-F2AD-41BF-83F8-B68D297BB15A}"/>
    <cellStyle name="40% - Ênfase3 88 2" xfId="5837" xr:uid="{DFF4514D-7B60-4378-97F2-E6BB6A8DF989}"/>
    <cellStyle name="40% - Ênfase3 88 2 2" xfId="10444" xr:uid="{50F5D921-D161-4C2A-944E-83EFF55AFF15}"/>
    <cellStyle name="40% - Ênfase3 88 3" xfId="7074" xr:uid="{D798F9D2-50B2-46F3-BA2B-567BC1C0E943}"/>
    <cellStyle name="40% - Ênfase3 88 3 2" xfId="11681" xr:uid="{5DD8E549-4664-4CCC-9790-4CCE5FD252A3}"/>
    <cellStyle name="40% - Ênfase3 88 4" xfId="8591" xr:uid="{E076BCCE-A316-4FB8-BF27-B1086D0BB3C3}"/>
    <cellStyle name="40% - Ênfase3 89" xfId="3571" xr:uid="{5CC451D8-1AD2-4F30-BF37-F57FABF35B2E}"/>
    <cellStyle name="40% - Ênfase3 89 2" xfId="5851" xr:uid="{F718847B-09B1-42BD-9E04-64EC9EEBF5E2}"/>
    <cellStyle name="40% - Ênfase3 89 2 2" xfId="10458" xr:uid="{CB53508B-7520-4370-A580-C4AF8ED4B186}"/>
    <cellStyle name="40% - Ênfase3 89 3" xfId="7088" xr:uid="{B7A3D263-59E9-46B2-880E-5373EA6FE17A}"/>
    <cellStyle name="40% - Ênfase3 89 3 2" xfId="11695" xr:uid="{55AE6D33-52FA-4C3A-8AA7-0A624D0BE1C1}"/>
    <cellStyle name="40% - Ênfase3 89 4" xfId="8605" xr:uid="{CD94C71A-4D63-406D-A4BB-A644201AA410}"/>
    <cellStyle name="40% - Ênfase3 9" xfId="487" xr:uid="{CEA98055-653A-451B-801A-8D2C3341A2B8}"/>
    <cellStyle name="40% - Ênfase3 9 2" xfId="1436" xr:uid="{E28443CC-A1AE-442F-A8CA-345BD589712C}"/>
    <cellStyle name="40% - Ênfase3 9 2 2" xfId="4688" xr:uid="{FB1983C0-05E3-4588-AFE2-7A8A5483A055}"/>
    <cellStyle name="40% - Ênfase3 9 2 3" xfId="13294" xr:uid="{0953C876-AFD7-4C60-98B6-A761E10D7DD3}"/>
    <cellStyle name="40% - Ênfase3 9 3" xfId="7144" xr:uid="{105EBF6A-F177-4B95-93A0-7412D5ABDCD0}"/>
    <cellStyle name="40% - Ênfase3 9 3 2" xfId="11746" xr:uid="{99FDAC32-8040-44AF-BA59-921CB81F8AFE}"/>
    <cellStyle name="40% - Ênfase3 9 4" xfId="2374" xr:uid="{017FB555-323E-4BD5-88DC-800A2AF1D495}"/>
    <cellStyle name="40% - Ênfase3 90" xfId="3585" xr:uid="{65AB097B-83D3-414E-8FC8-934AAD4DFCD3}"/>
    <cellStyle name="40% - Ênfase3 90 2" xfId="5865" xr:uid="{6FCFFA6A-124A-45A2-800E-710CFA333263}"/>
    <cellStyle name="40% - Ênfase3 90 2 2" xfId="10472" xr:uid="{A602D75E-9EC8-466E-9E51-F1126351DB65}"/>
    <cellStyle name="40% - Ênfase3 90 3" xfId="7102" xr:uid="{D6FF0062-D20F-4E9A-AC67-D1A963541270}"/>
    <cellStyle name="40% - Ênfase3 90 3 2" xfId="11709" xr:uid="{23C911A6-8FB8-4648-B981-F0416938A6DB}"/>
    <cellStyle name="40% - Ênfase3 90 4" xfId="8619" xr:uid="{03CFDF2E-32EB-46F2-983C-5A4DAEA926CC}"/>
    <cellStyle name="40% - Ênfase3 91" xfId="3599" xr:uid="{0D024D46-2A2F-43B6-A6E5-426C85FCE717}"/>
    <cellStyle name="40% - Ênfase3 91 2" xfId="5881" xr:uid="{511FA470-583F-446E-BA36-FD878EF44A50}"/>
    <cellStyle name="40% - Ênfase3 91 2 2" xfId="10488" xr:uid="{67F9865D-8CC3-49A6-B199-342BF0ACBB35}"/>
    <cellStyle name="40% - Ênfase3 91 3" xfId="7118" xr:uid="{58753568-5BE5-41FD-BD4B-4C63321AADC1}"/>
    <cellStyle name="40% - Ênfase3 91 3 2" xfId="11725" xr:uid="{DD5F911B-332B-4F23-8B54-C76D1A600FD7}"/>
    <cellStyle name="40% - Ênfase3 91 4" xfId="8633" xr:uid="{9564701F-7EC4-4205-A3BD-EF70FDDAE23E}"/>
    <cellStyle name="40% - Ênfase3 92" xfId="3613" xr:uid="{2BCDD063-2744-456B-9D17-F0DAB8065714}"/>
    <cellStyle name="40% - Ênfase3 92 2" xfId="8647" xr:uid="{FF15BE14-9044-4A8B-A5C9-A1D3A92D3BA0}"/>
    <cellStyle name="40% - Ênfase3 93" xfId="3627" xr:uid="{82B9BCC9-ED8A-40DC-9E28-AAB7B2F6B157}"/>
    <cellStyle name="40% - Ênfase3 93 2" xfId="8661" xr:uid="{20557CA8-9DD4-4816-9F51-D12218C400FA}"/>
    <cellStyle name="40% - Ênfase3 94" xfId="3641" xr:uid="{080A93B7-C5B5-4A91-B749-BFB575FD444B}"/>
    <cellStyle name="40% - Ênfase3 94 2" xfId="8675" xr:uid="{2916AE31-26FF-4EAF-BD57-D2A36BE9BEAE}"/>
    <cellStyle name="40% - Ênfase3 95" xfId="3655" xr:uid="{9B81800F-7E39-4CB6-B95F-291CAD9D5018}"/>
    <cellStyle name="40% - Ênfase3 95 2" xfId="8689" xr:uid="{7485DA90-BCDD-47C8-BBBB-7846D53C5AFB}"/>
    <cellStyle name="40% - Ênfase3 96" xfId="3669" xr:uid="{05D2F8FB-F516-40D7-A95E-41B632A2F49D}"/>
    <cellStyle name="40% - Ênfase3 96 2" xfId="8703" xr:uid="{E06CAA25-30CA-4B06-A075-D1E2170EAD81}"/>
    <cellStyle name="40% - Ênfase3 97" xfId="3683" xr:uid="{533D447F-3EC9-43EC-AE56-9C58F3DFDD8A}"/>
    <cellStyle name="40% - Ênfase3 97 2" xfId="8717" xr:uid="{CA1EA2F3-360E-44CA-87A8-979D6E8BFFB4}"/>
    <cellStyle name="40% - Ênfase3 98" xfId="3697" xr:uid="{771460C6-2A33-4A0F-975B-221BB85804A2}"/>
    <cellStyle name="40% - Ênfase3 98 2" xfId="8731" xr:uid="{A6C93A65-F42E-4C97-AF27-BB2A411300FF}"/>
    <cellStyle name="40% - Ênfase3 99" xfId="3711" xr:uid="{C22D94DE-FB45-4916-AF3C-AB2F0FA99EBB}"/>
    <cellStyle name="40% - Ênfase3 99 2" xfId="8745" xr:uid="{9CBCF3FC-EB4A-44BB-9B87-30AC2743D6C1}"/>
    <cellStyle name="40% - Ênfase4" xfId="122" builtinId="43" customBuiltin="1"/>
    <cellStyle name="40% - Ênfase4 10" xfId="504" xr:uid="{A44703A7-CE2C-4F88-8225-B16F27DA9C16}"/>
    <cellStyle name="40% - Ênfase4 10 2" xfId="1453" xr:uid="{7D9959EF-E3C0-476D-8352-54752D8F318C}"/>
    <cellStyle name="40% - Ênfase4 10 2 2" xfId="4704" xr:uid="{ED0BECF0-8380-42F8-9C53-C035A366925D}"/>
    <cellStyle name="40% - Ênfase4 10 2 2 2" xfId="14240" xr:uid="{434E9B23-24D1-49F9-B8A8-CE3B1DA60FD9}"/>
    <cellStyle name="40% - Ênfase4 10 2 3" xfId="9330" xr:uid="{FC96C3B9-577A-4940-9432-1D0494F7E97E}"/>
    <cellStyle name="40% - Ênfase4 10 3" xfId="5956" xr:uid="{67EB33D0-09B2-4A24-8DCB-E77034965EB0}"/>
    <cellStyle name="40% - Ênfase4 10 3 2" xfId="10563" xr:uid="{238DA16A-50AA-4611-A823-F86F4ED0435C}"/>
    <cellStyle name="40% - Ênfase4 10 4" xfId="2390" xr:uid="{C8C9FFD3-6F0D-4C8D-9439-190DA4710964}"/>
    <cellStyle name="40% - Ênfase4 10 4 2" xfId="13478" xr:uid="{BFB9A672-3AC1-4A53-B115-2543F685A237}"/>
    <cellStyle name="40% - Ênfase4 10 5" xfId="7481" xr:uid="{E7455D63-E7CE-4821-A37D-D346338B7178}"/>
    <cellStyle name="40% - Ênfase4 100" xfId="3727" xr:uid="{60A0C3B2-93A4-410F-8FE3-A12DA466C867}"/>
    <cellStyle name="40% - Ênfase4 100 2" xfId="8761" xr:uid="{9BFE1A05-C8D6-473C-ABFD-C0F6AE7287BC}"/>
    <cellStyle name="40% - Ênfase4 101" xfId="3741" xr:uid="{D6F8E028-2B01-480A-8FF4-3CBE423790FC}"/>
    <cellStyle name="40% - Ênfase4 101 2" xfId="8775" xr:uid="{E20A8069-91D8-4A39-8274-C340D2E003B1}"/>
    <cellStyle name="40% - Ênfase4 102" xfId="3755" xr:uid="{71B50D9D-12D8-406D-9103-735F1C594A45}"/>
    <cellStyle name="40% - Ênfase4 102 2" xfId="8789" xr:uid="{8FB13B2A-D8EC-4A91-A10A-2F83C85FF4EA}"/>
    <cellStyle name="40% - Ênfase4 103" xfId="3769" xr:uid="{6D44956F-5A8E-4368-932D-C625FFC31F54}"/>
    <cellStyle name="40% - Ênfase4 103 2" xfId="8803" xr:uid="{DE9B4C56-D2A7-42D4-924B-5FA534E383D4}"/>
    <cellStyle name="40% - Ênfase4 104" xfId="3783" xr:uid="{4B37F527-F7FE-4A30-9F9F-2E05A7CE727D}"/>
    <cellStyle name="40% - Ênfase4 104 2" xfId="8817" xr:uid="{1A1D8044-062B-46EE-AE7E-FC8752FF5F5A}"/>
    <cellStyle name="40% - Ênfase4 105" xfId="3797" xr:uid="{99AFE7DE-0228-4F0C-A1DD-69799CB355ED}"/>
    <cellStyle name="40% - Ênfase4 105 2" xfId="8831" xr:uid="{98504DF1-FE28-491A-8D9D-8A372ADBFB4A}"/>
    <cellStyle name="40% - Ênfase4 106" xfId="3811" xr:uid="{9D8AE7F6-5C1E-481E-BC0C-96EE464B2243}"/>
    <cellStyle name="40% - Ênfase4 106 2" xfId="8845" xr:uid="{874ED87C-7873-416E-B4DA-EAD910EC9009}"/>
    <cellStyle name="40% - Ênfase4 107" xfId="3825" xr:uid="{433C28A4-C588-488A-8903-BC08FF54D065}"/>
    <cellStyle name="40% - Ênfase4 107 2" xfId="8859" xr:uid="{8CAE308E-A181-4D77-8AED-2FAD19F7994B}"/>
    <cellStyle name="40% - Ênfase4 108" xfId="3839" xr:uid="{E2A0885A-F4DB-4345-A67A-D79BF14D2576}"/>
    <cellStyle name="40% - Ênfase4 108 2" xfId="8873" xr:uid="{92B155F5-3467-4249-AEAE-80264B38D357}"/>
    <cellStyle name="40% - Ênfase4 109" xfId="3853" xr:uid="{4353CC4E-004A-43DB-A8F1-6A821E19BFAF}"/>
    <cellStyle name="40% - Ênfase4 109 2" xfId="8887" xr:uid="{D70C923A-ACF9-4CF3-B828-853F896D2EE4}"/>
    <cellStyle name="40% - Ênfase4 11" xfId="519" xr:uid="{D9AFB5BA-DE47-477B-8E37-10C98188D5EC}"/>
    <cellStyle name="40% - Ênfase4 11 2" xfId="1468" xr:uid="{A1F54B44-43CE-40BB-9A83-68BAEAB355C9}"/>
    <cellStyle name="40% - Ênfase4 11 2 2" xfId="4729" xr:uid="{AE7B82AD-5E63-4E95-9C7E-8D55773912DC}"/>
    <cellStyle name="40% - Ênfase4 11 2 3" xfId="13310" xr:uid="{94BE2C49-22F2-40CF-9DA5-4A6CCF8FFA52}"/>
    <cellStyle name="40% - Ênfase4 11 3" xfId="4339" xr:uid="{77516C1D-9F8C-4032-ABB5-F4329FF3FDD6}"/>
    <cellStyle name="40% - Ênfase4 11 4" xfId="2404" xr:uid="{3100A082-FFB3-4C1D-A925-94C3DAB023B1}"/>
    <cellStyle name="40% - Ênfase4 11 4 2" xfId="13492" xr:uid="{DD454656-D270-4DFF-923A-7E5EDC45839E}"/>
    <cellStyle name="40% - Ênfase4 11 5" xfId="7495" xr:uid="{4D92F065-A6CA-43D1-9C91-7B0C65194BE3}"/>
    <cellStyle name="40% - Ênfase4 110" xfId="3867" xr:uid="{A87706C6-A4A8-4098-A545-E91E3F5E6172}"/>
    <cellStyle name="40% - Ênfase4 110 2" xfId="8901" xr:uid="{72CDDD0C-0EF1-424C-B3BA-566634D8B3A2}"/>
    <cellStyle name="40% - Ênfase4 111" xfId="3881" xr:uid="{40E6B121-6C55-4FE3-887D-B780B534F763}"/>
    <cellStyle name="40% - Ênfase4 111 2" xfId="8915" xr:uid="{3152CC40-F4E5-4CEE-83B5-0AFB443386BF}"/>
    <cellStyle name="40% - Ênfase4 112" xfId="3895" xr:uid="{F1774254-729D-4F8A-8585-6C2BAED6C229}"/>
    <cellStyle name="40% - Ênfase4 112 2" xfId="8929" xr:uid="{9937A1B6-3E4F-4A3B-AE55-2E358782DB4B}"/>
    <cellStyle name="40% - Ênfase4 113" xfId="3909" xr:uid="{631F87E5-36E0-49F6-896C-53E78184EBEA}"/>
    <cellStyle name="40% - Ênfase4 113 2" xfId="8943" xr:uid="{EEFF2CAE-B147-49DE-AF9A-A98D8F16C526}"/>
    <cellStyle name="40% - Ênfase4 114" xfId="3923" xr:uid="{2F9F2068-F9CD-46D9-AFD7-2629240BCC21}"/>
    <cellStyle name="40% - Ênfase4 114 2" xfId="8957" xr:uid="{59CBBB54-AB21-44F3-B7A9-3EB8AADCB58F}"/>
    <cellStyle name="40% - Ênfase4 115" xfId="3937" xr:uid="{0CA7A0A6-B126-490E-9EE4-C4835ADB3F22}"/>
    <cellStyle name="40% - Ênfase4 115 2" xfId="8971" xr:uid="{060D1813-7416-4F4C-879C-33057368C7D1}"/>
    <cellStyle name="40% - Ênfase4 116" xfId="3951" xr:uid="{CB059BF3-3214-4648-BE99-7B0F10EA664C}"/>
    <cellStyle name="40% - Ênfase4 116 2" xfId="8985" xr:uid="{5C169146-72DC-42F6-89DD-44FF75A46DF7}"/>
    <cellStyle name="40% - Ênfase4 117" xfId="3965" xr:uid="{210F4793-3498-404D-B820-27C5DA7C477E}"/>
    <cellStyle name="40% - Ênfase4 117 2" xfId="8999" xr:uid="{3334DABF-46EA-46AD-9354-275539C52CEB}"/>
    <cellStyle name="40% - Ênfase4 118" xfId="3979" xr:uid="{53AD5190-FACC-4621-AB40-37DD4CC38F0D}"/>
    <cellStyle name="40% - Ênfase4 118 2" xfId="9013" xr:uid="{EA398E6E-6813-4C67-8B86-4B9A4E40F7CF}"/>
    <cellStyle name="40% - Ênfase4 119" xfId="3993" xr:uid="{372AD79E-A984-4E64-B99F-4DDA79C07122}"/>
    <cellStyle name="40% - Ênfase4 119 2" xfId="9027" xr:uid="{4BCB9AB1-CE94-4EB7-A119-336E2922A2D9}"/>
    <cellStyle name="40% - Ênfase4 12" xfId="534" xr:uid="{2DE2F206-E73A-432F-ACC0-4FDD76C270EB}"/>
    <cellStyle name="40% - Ênfase4 12 2" xfId="1483" xr:uid="{F253724D-275F-4EB4-92CB-562CB6824454}"/>
    <cellStyle name="40% - Ênfase4 12 2 2" xfId="4730" xr:uid="{EF4FF1F7-5343-4F4C-A365-C865B134CC7A}"/>
    <cellStyle name="40% - Ênfase4 12 2 2 2" xfId="14255" xr:uid="{9ABD6551-D158-4E37-8C70-E40B06E45957}"/>
    <cellStyle name="40% - Ênfase4 12 2 3" xfId="9346" xr:uid="{FD138E29-29B5-4D1E-8E68-7DF7067E9E88}"/>
    <cellStyle name="40% - Ênfase4 12 3" xfId="5972" xr:uid="{58EFC04E-377B-4B77-A0CA-375158732C55}"/>
    <cellStyle name="40% - Ênfase4 12 3 2" xfId="10579" xr:uid="{2B7107BD-B9E3-4895-9A3A-532978A28C25}"/>
    <cellStyle name="40% - Ênfase4 12 4" xfId="2419" xr:uid="{05AD4C23-2F78-4976-B6E7-B1AFA3E92259}"/>
    <cellStyle name="40% - Ênfase4 12 4 2" xfId="13507" xr:uid="{AF97C8D9-C0F8-491B-A79A-D522489F257E}"/>
    <cellStyle name="40% - Ênfase4 12 5" xfId="7510" xr:uid="{B5383C46-2E43-4BBB-99E7-D17395ECEF2D}"/>
    <cellStyle name="40% - Ênfase4 120" xfId="4008" xr:uid="{2CBF8EC8-8F1B-4FCF-AB0E-B3F22BCF2F55}"/>
    <cellStyle name="40% - Ênfase4 120 2" xfId="9041" xr:uid="{49292AC1-F6EC-4DED-BDA6-297573C54278}"/>
    <cellStyle name="40% - Ênfase4 121" xfId="4022" xr:uid="{B349BECB-8966-4303-83F9-D6311798890A}"/>
    <cellStyle name="40% - Ênfase4 121 2" xfId="9055" xr:uid="{EA1F49CB-1743-4A2C-9247-1F49B53328A7}"/>
    <cellStyle name="40% - Ênfase4 122" xfId="2212" xr:uid="{26670432-BEBB-4B20-9742-2877706B51D4}"/>
    <cellStyle name="40% - Ênfase4 123" xfId="2184" xr:uid="{092E4ACC-8A07-4823-96EF-C21BD94AFD22}"/>
    <cellStyle name="40% - Ênfase4 123 2" xfId="13438" xr:uid="{B544DEE7-2222-431F-9079-62FC4A5BD3F7}"/>
    <cellStyle name="40% - Ênfase4 124" xfId="317" xr:uid="{D75F6B7D-48E1-41E2-B6E5-FF1201A1ADCF}"/>
    <cellStyle name="40% - Ênfase4 125" xfId="7445" xr:uid="{9005D706-C929-4B53-A3E6-1279BF6FB904}"/>
    <cellStyle name="40% - Ênfase4 13" xfId="549" xr:uid="{E4F2CC32-0EB2-454F-A73A-0CAC59D4C738}"/>
    <cellStyle name="40% - Ênfase4 13 2" xfId="1498" xr:uid="{33159263-90D2-4CED-8D7A-75FA941913EA}"/>
    <cellStyle name="40% - Ênfase4 13 2 2" xfId="4776" xr:uid="{2DB45E5F-3204-4D84-BDF8-1A130379C59A}"/>
    <cellStyle name="40% - Ênfase4 13 2 2 2" xfId="14284" xr:uid="{4FB506F3-A7B6-4319-8E68-36DF5861A1D9}"/>
    <cellStyle name="40% - Ênfase4 13 2 3" xfId="9383" xr:uid="{4F299892-0287-4228-B95A-98E9E06A02FC}"/>
    <cellStyle name="40% - Ênfase4 13 3" xfId="6013" xr:uid="{3B5D775C-638D-4425-8841-05877A45EEA5}"/>
    <cellStyle name="40% - Ênfase4 13 3 2" xfId="10620" xr:uid="{4EB203E3-54EC-43A3-A50A-5CA36923B715}"/>
    <cellStyle name="40% - Ênfase4 13 4" xfId="2434" xr:uid="{0DBD7262-F23C-44A0-BDE1-696BFEB666E7}"/>
    <cellStyle name="40% - Ênfase4 13 4 2" xfId="13522" xr:uid="{4C0E9419-632D-46C4-BBD0-8F80A15A22F4}"/>
    <cellStyle name="40% - Ênfase4 13 5" xfId="7525" xr:uid="{57DE932D-2B0C-42B1-AFEF-9396AC533151}"/>
    <cellStyle name="40% - Ênfase4 14" xfId="564" xr:uid="{1113F4E8-119A-4802-94CF-5ACE7BC3891F}"/>
    <cellStyle name="40% - Ênfase4 14 2" xfId="1513" xr:uid="{92CFA4D4-ABFA-4E7E-92A2-2D493CB26F15}"/>
    <cellStyle name="40% - Ênfase4 14 2 2" xfId="4802" xr:uid="{E3511CE7-DE06-4A30-BE1F-C96D92DD4BF1}"/>
    <cellStyle name="40% - Ênfase4 14 2 2 2" xfId="14310" xr:uid="{925FBC72-3409-48B7-BA1D-95A8DE9BC3DB}"/>
    <cellStyle name="40% - Ênfase4 14 2 3" xfId="9409" xr:uid="{95F48A67-3561-4CA1-B05C-04B83D3E89CF}"/>
    <cellStyle name="40% - Ênfase4 14 3" xfId="6039" xr:uid="{79F7DD68-DB8D-4480-86E2-A37CE5E4C880}"/>
    <cellStyle name="40% - Ênfase4 14 3 2" xfId="10646" xr:uid="{B12FA0C4-E3F2-4C05-8334-EDEFA579CA52}"/>
    <cellStyle name="40% - Ênfase4 14 4" xfId="2449" xr:uid="{D40E12EB-2933-43EE-8BBC-7799999BA7F7}"/>
    <cellStyle name="40% - Ênfase4 14 4 2" xfId="13537" xr:uid="{61DAC086-2A15-4387-ACA1-D1BD9B12F2ED}"/>
    <cellStyle name="40% - Ênfase4 14 5" xfId="7540" xr:uid="{7AED9E79-1070-4B58-8C59-C16E6B140C9C}"/>
    <cellStyle name="40% - Ênfase4 15" xfId="579" xr:uid="{2422C599-C047-483D-A322-81D8B2A95792}"/>
    <cellStyle name="40% - Ênfase4 15 2" xfId="1528" xr:uid="{49020210-E79D-461E-A80F-4F024268505D}"/>
    <cellStyle name="40% - Ênfase4 15 2 2" xfId="4817" xr:uid="{B60C9C71-6105-4DB8-8C1A-2F596A0C86E0}"/>
    <cellStyle name="40% - Ênfase4 15 2 2 2" xfId="14325" xr:uid="{CC35D54D-556A-4280-849F-F23A2153EEB8}"/>
    <cellStyle name="40% - Ênfase4 15 2 3" xfId="9424" xr:uid="{0804F28A-C667-4AA3-923F-565728222179}"/>
    <cellStyle name="40% - Ênfase4 15 3" xfId="6054" xr:uid="{D217F2BA-06F5-4BB9-BF6E-270428D072C7}"/>
    <cellStyle name="40% - Ênfase4 15 3 2" xfId="10661" xr:uid="{843F1DCA-24EF-4F9A-B763-1821EC4E6DE3}"/>
    <cellStyle name="40% - Ênfase4 15 4" xfId="2465" xr:uid="{72256321-F53B-4944-9AA8-D93A87676750}"/>
    <cellStyle name="40% - Ênfase4 15 4 2" xfId="13553" xr:uid="{CA5EB662-4F9E-41BE-86FA-0AE674FA3516}"/>
    <cellStyle name="40% - Ênfase4 15 5" xfId="7556" xr:uid="{F3279A9E-87CF-4295-82B8-049A84BCAB55}"/>
    <cellStyle name="40% - Ênfase4 16" xfId="594" xr:uid="{6FA098F3-675C-41C2-91B4-6A170A58160A}"/>
    <cellStyle name="40% - Ênfase4 16 2" xfId="1543" xr:uid="{EADDDFCE-F9B6-4AD3-8D7B-9DFA7B6261E7}"/>
    <cellStyle name="40% - Ênfase4 16 2 2" xfId="4832" xr:uid="{60BEF32C-5939-4452-BB98-6A87819649A0}"/>
    <cellStyle name="40% - Ênfase4 16 2 2 2" xfId="14340" xr:uid="{F922A6FD-F27C-4D1E-8702-F3D2F3F994CD}"/>
    <cellStyle name="40% - Ênfase4 16 2 3" xfId="9439" xr:uid="{0295A10E-7D3B-4927-B043-2C432E68C6DB}"/>
    <cellStyle name="40% - Ênfase4 16 3" xfId="6069" xr:uid="{527388B9-D348-4F7C-A7C3-9F0877CB2CC2}"/>
    <cellStyle name="40% - Ênfase4 16 3 2" xfId="10676" xr:uid="{50A5F5B8-4016-4141-A4C7-E8ABE6109D36}"/>
    <cellStyle name="40% - Ênfase4 16 4" xfId="2483" xr:uid="{87C01116-50F5-43F1-9C13-59CC0F7154B1}"/>
    <cellStyle name="40% - Ênfase4 16 4 2" xfId="13571" xr:uid="{67D73FBC-6C11-40B7-B4BF-4AE335EB5256}"/>
    <cellStyle name="40% - Ênfase4 16 5" xfId="7574" xr:uid="{AE5C7B16-C5F5-49C5-931C-A4154D54FD70}"/>
    <cellStyle name="40% - Ênfase4 17" xfId="609" xr:uid="{E994EE27-9973-43CB-840D-1D3787F454CC}"/>
    <cellStyle name="40% - Ênfase4 17 2" xfId="1558" xr:uid="{16753C8F-0386-414C-A7D4-EB2260A5B279}"/>
    <cellStyle name="40% - Ênfase4 17 2 2" xfId="4847" xr:uid="{4443B007-3B51-475D-86DB-6B44B245707E}"/>
    <cellStyle name="40% - Ênfase4 17 2 2 2" xfId="14355" xr:uid="{F7162A87-5BC0-435D-B6E7-B3D3B9BC225E}"/>
    <cellStyle name="40% - Ênfase4 17 2 3" xfId="9454" xr:uid="{95A4BBB4-7018-4C22-BBCC-11D18BB802EF}"/>
    <cellStyle name="40% - Ênfase4 17 3" xfId="6084" xr:uid="{A8B45FA2-E8A1-457C-BD14-8E10351D2F99}"/>
    <cellStyle name="40% - Ênfase4 17 3 2" xfId="10691" xr:uid="{AE202F9D-F331-4583-93A4-C2B63E26F416}"/>
    <cellStyle name="40% - Ênfase4 17 4" xfId="2502" xr:uid="{68C443FE-2CC6-4BB2-909B-7C78B0351DDE}"/>
    <cellStyle name="40% - Ênfase4 17 4 2" xfId="13589" xr:uid="{2C724EB9-7760-44A7-B2E5-6696EBBC349B}"/>
    <cellStyle name="40% - Ênfase4 17 5" xfId="7593" xr:uid="{FD9ACFFF-6A1F-4988-9F89-FCA7952BF0DB}"/>
    <cellStyle name="40% - Ênfase4 18" xfId="624" xr:uid="{2E247A59-15B2-411A-B312-DAECA2030F05}"/>
    <cellStyle name="40% - Ênfase4 18 2" xfId="1573" xr:uid="{531C974C-D737-4318-A5A1-4FE4A7E62CBC}"/>
    <cellStyle name="40% - Ênfase4 18 2 2" xfId="4862" xr:uid="{B022D7E9-9A62-4F74-BC4D-84EFF7E85A6E}"/>
    <cellStyle name="40% - Ênfase4 18 2 2 2" xfId="14370" xr:uid="{DADB3CDA-1DEA-4B39-ADBE-BE8ED8D8A5F1}"/>
    <cellStyle name="40% - Ênfase4 18 2 3" xfId="9469" xr:uid="{4D5168B0-EE7B-40F8-A290-8B93D5F50948}"/>
    <cellStyle name="40% - Ênfase4 18 3" xfId="6099" xr:uid="{06666471-0CA4-42F2-9FE4-8DE744414F92}"/>
    <cellStyle name="40% - Ênfase4 18 3 2" xfId="10706" xr:uid="{0FEAE024-E082-49CE-ABBD-E75E4BF2A43A}"/>
    <cellStyle name="40% - Ênfase4 18 4" xfId="2517" xr:uid="{D18B318D-E27C-4D09-9333-ACA9F3FE793A}"/>
    <cellStyle name="40% - Ênfase4 18 4 2" xfId="13604" xr:uid="{8638E21C-343D-44D6-9213-1D9BDC0AAD14}"/>
    <cellStyle name="40% - Ênfase4 18 5" xfId="7608" xr:uid="{695A6CD5-CFC7-4DF9-969C-CDA61242DBEE}"/>
    <cellStyle name="40% - Ênfase4 19" xfId="639" xr:uid="{0E47A1D4-7157-4DFA-BE9D-C9AC2C373D44}"/>
    <cellStyle name="40% - Ênfase4 19 2" xfId="1588" xr:uid="{127A0EF2-CD3E-4F3B-A614-94370A81992B}"/>
    <cellStyle name="40% - Ênfase4 19 2 2" xfId="4876" xr:uid="{917C829C-F023-4AA7-88AF-843616B0366C}"/>
    <cellStyle name="40% - Ênfase4 19 2 2 2" xfId="14384" xr:uid="{F6E62A1E-BF5E-4BF8-9E68-C8489F355C0B}"/>
    <cellStyle name="40% - Ênfase4 19 2 3" xfId="9483" xr:uid="{2A239D6A-3905-434B-9311-EF029B931F0C}"/>
    <cellStyle name="40% - Ênfase4 19 3" xfId="6113" xr:uid="{6E568377-46C3-4ED1-88B3-4AD646370518}"/>
    <cellStyle name="40% - Ênfase4 19 3 2" xfId="10720" xr:uid="{C9724FB6-F4D9-41E9-88A6-96413FAA4BE6}"/>
    <cellStyle name="40% - Ênfase4 19 4" xfId="2532" xr:uid="{8D932F76-FC75-4B2C-8968-E1D7346B86C0}"/>
    <cellStyle name="40% - Ênfase4 19 4 2" xfId="13619" xr:uid="{4A295634-4BAC-4866-9261-7F731AE21DB4}"/>
    <cellStyle name="40% - Ênfase4 19 5" xfId="7623" xr:uid="{AE703DA3-1F90-4FEF-AC67-36BBE2EC25B9}"/>
    <cellStyle name="40% - Ênfase4 2" xfId="10" xr:uid="{00000000-0005-0000-0000-000009000000}"/>
    <cellStyle name="40% - Ênfase4 2 2" xfId="1349" xr:uid="{97826C06-1CA2-42B3-A70A-DCCBE80FCF4F}"/>
    <cellStyle name="40% - Ênfase4 2 2 2" xfId="4569" xr:uid="{5441ECA3-69E7-4502-AB1E-F564259CCBD5}"/>
    <cellStyle name="40% - Ênfase4 2 2 2 2" xfId="14193" xr:uid="{0145703A-1953-4933-BA0F-99591431C9C6}"/>
    <cellStyle name="40% - Ênfase4 2 2 3" xfId="9279" xr:uid="{0F4AD696-EE22-4A8F-8226-92D9CC5F9222}"/>
    <cellStyle name="40% - Ênfase4 2 3" xfId="5901" xr:uid="{2CC8256B-5A17-45C6-8AD5-6C46C17E61C8}"/>
    <cellStyle name="40% - Ênfase4 2 3 2" xfId="10508" xr:uid="{256BBF3B-B333-4870-A485-9972C8026059}"/>
    <cellStyle name="40% - Ênfase4 2 4" xfId="7195" xr:uid="{752E9162-D5DA-46B2-8A90-72C60B155B30}"/>
    <cellStyle name="40% - Ênfase4 2 5" xfId="2213" xr:uid="{5A2307FE-087F-41EA-B3FD-7B533BEB65E9}"/>
    <cellStyle name="40% - Ênfase4 2 5 2" xfId="13455" xr:uid="{F310B2F0-5A9F-452D-A40F-B6D8F1FA9736}"/>
    <cellStyle name="40% - Ênfase4 2 6" xfId="400" xr:uid="{37760AF3-36C8-42DC-A841-7AD365A955E9}"/>
    <cellStyle name="40% - Ênfase4 2 7" xfId="7463" xr:uid="{51DF897D-E0EB-4174-80D6-33C4B713D81C}"/>
    <cellStyle name="40% - Ênfase4 20" xfId="654" xr:uid="{E72E29FD-FEED-4CE1-9C01-AAF43507269D}"/>
    <cellStyle name="40% - Ênfase4 20 2" xfId="1603" xr:uid="{A4ADD1A8-85FD-402F-BA83-5F3118A85F22}"/>
    <cellStyle name="40% - Ênfase4 20 2 2" xfId="4891" xr:uid="{564C08DE-426F-4FE2-850A-05B421079BE0}"/>
    <cellStyle name="40% - Ênfase4 20 2 2 2" xfId="14399" xr:uid="{FB779CCA-C360-415C-81D2-FB68E8819C9B}"/>
    <cellStyle name="40% - Ênfase4 20 2 3" xfId="9498" xr:uid="{9978BD38-27A5-47C2-BC75-398B7566DC82}"/>
    <cellStyle name="40% - Ênfase4 20 3" xfId="6128" xr:uid="{040537FF-D709-438E-A08E-4610714D7E50}"/>
    <cellStyle name="40% - Ênfase4 20 3 2" xfId="10735" xr:uid="{3B651CCD-751F-487B-AD26-E526883A8D27}"/>
    <cellStyle name="40% - Ênfase4 20 4" xfId="2547" xr:uid="{E37F34F0-6E21-4531-A9C7-CF655ECC202B}"/>
    <cellStyle name="40% - Ênfase4 20 4 2" xfId="13634" xr:uid="{51984C09-8F8B-40FD-B453-BF8FB7EC1EE5}"/>
    <cellStyle name="40% - Ênfase4 20 5" xfId="7638" xr:uid="{C18C418F-4E22-4526-859F-587E1F54B903}"/>
    <cellStyle name="40% - Ênfase4 21" xfId="669" xr:uid="{6CC6C1E3-8262-4945-8361-94775DBCABD8}"/>
    <cellStyle name="40% - Ênfase4 21 2" xfId="1618" xr:uid="{BAF58400-3A0F-4ECD-BDC3-5067B0E8BF0C}"/>
    <cellStyle name="40% - Ênfase4 21 2 2" xfId="4905" xr:uid="{3652D102-A46C-4C7B-8213-0E84625FDAF9}"/>
    <cellStyle name="40% - Ênfase4 21 2 2 2" xfId="14413" xr:uid="{2632EBAE-6EA5-4B0F-BFD5-D06456BD2D16}"/>
    <cellStyle name="40% - Ênfase4 21 2 3" xfId="9512" xr:uid="{E4BE5AC7-1F66-479C-9C75-2D9D382ECBD6}"/>
    <cellStyle name="40% - Ênfase4 21 3" xfId="6142" xr:uid="{0EE5B4D3-61B9-4DBA-9432-5A8C060609CF}"/>
    <cellStyle name="40% - Ênfase4 21 3 2" xfId="10749" xr:uid="{899F3AA0-F9F3-4A60-BC9B-41A4A0936A12}"/>
    <cellStyle name="40% - Ênfase4 21 4" xfId="2562" xr:uid="{59B477C2-D2DD-4F5A-8306-F07F01F30296}"/>
    <cellStyle name="40% - Ênfase4 21 4 2" xfId="13649" xr:uid="{C21CD3E3-CD54-48BB-8F6A-DAC8F40AEC78}"/>
    <cellStyle name="40% - Ênfase4 21 5" xfId="7653" xr:uid="{EAFEDCDE-E271-4BDC-89E1-D6FF1B1949A0}"/>
    <cellStyle name="40% - Ênfase4 22" xfId="683" xr:uid="{651C61C9-9F8E-4A8C-B277-B9616E32463F}"/>
    <cellStyle name="40% - Ênfase4 22 2" xfId="1632" xr:uid="{0066B95F-D489-4BF5-B73B-13E8A5E1BC66}"/>
    <cellStyle name="40% - Ênfase4 22 2 2" xfId="4919" xr:uid="{5CA364B3-4549-4BD4-B5DD-D707F5D18AC2}"/>
    <cellStyle name="40% - Ênfase4 22 2 2 2" xfId="14427" xr:uid="{C18658F1-A6C3-428D-BBFB-6F4DA21BB75B}"/>
    <cellStyle name="40% - Ênfase4 22 2 3" xfId="9526" xr:uid="{50CF70A0-5BB1-4A45-AE33-B80A4F8DEE71}"/>
    <cellStyle name="40% - Ênfase4 22 3" xfId="6156" xr:uid="{833C84C6-C259-4539-AA66-6602ECB67927}"/>
    <cellStyle name="40% - Ênfase4 22 3 2" xfId="10763" xr:uid="{AAE3EE77-0EB0-4D3A-A8CB-838AF435789F}"/>
    <cellStyle name="40% - Ênfase4 22 4" xfId="2577" xr:uid="{9C5F552B-558B-44FE-B82D-96C18E079C66}"/>
    <cellStyle name="40% - Ênfase4 22 4 2" xfId="13664" xr:uid="{4F187BD8-A63C-4D9E-9E66-77159F3D192E}"/>
    <cellStyle name="40% - Ênfase4 22 5" xfId="7668" xr:uid="{B4FBFBD4-96E7-4FDA-B606-AC3A4617460F}"/>
    <cellStyle name="40% - Ênfase4 23" xfId="697" xr:uid="{227BD725-793D-402B-9C9C-5646D666F9E5}"/>
    <cellStyle name="40% - Ênfase4 23 2" xfId="1646" xr:uid="{B1C29B5B-9827-4FEB-9113-4AFF3F74FEBC}"/>
    <cellStyle name="40% - Ênfase4 23 2 2" xfId="4933" xr:uid="{B898643F-C4BC-4939-BD38-B3740356CBA3}"/>
    <cellStyle name="40% - Ênfase4 23 2 2 2" xfId="14441" xr:uid="{1645B49F-E106-4430-9C2A-08201D22AC02}"/>
    <cellStyle name="40% - Ênfase4 23 2 3" xfId="9540" xr:uid="{5EA21684-2501-41D8-8632-D462B416D9BF}"/>
    <cellStyle name="40% - Ênfase4 23 3" xfId="6170" xr:uid="{4484234C-D279-4347-A191-4072ABE61A6B}"/>
    <cellStyle name="40% - Ênfase4 23 3 2" xfId="10777" xr:uid="{B397405A-3CC7-40CA-B284-88D0F1311EEF}"/>
    <cellStyle name="40% - Ênfase4 23 4" xfId="2591" xr:uid="{53EDD093-FB8F-457A-9509-40D42B1B7241}"/>
    <cellStyle name="40% - Ênfase4 23 4 2" xfId="13678" xr:uid="{2B5704CA-6A19-401A-8D79-65BF39A39639}"/>
    <cellStyle name="40% - Ênfase4 23 5" xfId="7682" xr:uid="{0ECF0490-2A37-4999-B943-2008B467D45C}"/>
    <cellStyle name="40% - Ênfase4 24" xfId="711" xr:uid="{AEFA90A5-FFBC-44FA-98C4-71F41E380458}"/>
    <cellStyle name="40% - Ênfase4 24 2" xfId="1660" xr:uid="{9DEB614C-7DB6-432C-98A1-6D955D0D06C0}"/>
    <cellStyle name="40% - Ênfase4 24 2 2" xfId="4947" xr:uid="{BD6BAEBC-A841-47C9-AB9B-2C777BB247F1}"/>
    <cellStyle name="40% - Ênfase4 24 2 2 2" xfId="14455" xr:uid="{6F29811B-E4FC-4090-B55A-C4C5FEB4159A}"/>
    <cellStyle name="40% - Ênfase4 24 2 3" xfId="9554" xr:uid="{92684214-0C0F-43B0-B085-5E03CE9C8D38}"/>
    <cellStyle name="40% - Ênfase4 24 3" xfId="6184" xr:uid="{04076850-B9BF-4740-ACF0-EE023AE948C6}"/>
    <cellStyle name="40% - Ênfase4 24 3 2" xfId="10791" xr:uid="{2095E24E-1FF9-482A-AC03-32D9E1066702}"/>
    <cellStyle name="40% - Ênfase4 24 4" xfId="2605" xr:uid="{E984C2E6-7F46-4A31-A645-02C18D141ADD}"/>
    <cellStyle name="40% - Ênfase4 24 4 2" xfId="13692" xr:uid="{D2B6C529-34B1-433F-B054-C45D702D5765}"/>
    <cellStyle name="40% - Ênfase4 24 5" xfId="7696" xr:uid="{4BC83E10-014D-4DE2-8CC9-D1C507316B3F}"/>
    <cellStyle name="40% - Ênfase4 25" xfId="726" xr:uid="{84DE5208-E688-4A73-A8A1-C52AE7C6DF6C}"/>
    <cellStyle name="40% - Ênfase4 25 2" xfId="1675" xr:uid="{B91CFF1F-C696-4993-B25D-7113B66B19B7}"/>
    <cellStyle name="40% - Ênfase4 25 2 2" xfId="4961" xr:uid="{F7DE3576-E485-4B10-B80E-6DFC772AB2B3}"/>
    <cellStyle name="40% - Ênfase4 25 2 2 2" xfId="14469" xr:uid="{1619E195-8153-4117-9D60-0CF25CA9FF1B}"/>
    <cellStyle name="40% - Ênfase4 25 2 3" xfId="9568" xr:uid="{A948AE3A-0097-4C5C-B967-B190EE41C8F1}"/>
    <cellStyle name="40% - Ênfase4 25 3" xfId="6198" xr:uid="{A662958A-F3A4-49D7-B9C0-0E19C058B0D4}"/>
    <cellStyle name="40% - Ênfase4 25 3 2" xfId="10805" xr:uid="{5E025395-F63D-4A7B-8765-18E914553F23}"/>
    <cellStyle name="40% - Ênfase4 25 4" xfId="2619" xr:uid="{32673698-68C2-4342-9782-F62DF894FEA1}"/>
    <cellStyle name="40% - Ênfase4 25 4 2" xfId="13706" xr:uid="{894FB473-87A7-447D-8FCF-490B7699EA07}"/>
    <cellStyle name="40% - Ênfase4 25 5" xfId="7710" xr:uid="{0C4D23B9-9784-431E-9A77-491FB26D0484}"/>
    <cellStyle name="40% - Ênfase4 26" xfId="806" xr:uid="{8BB12C3C-64FF-4EBA-B76D-107A15A6DB0A}"/>
    <cellStyle name="40% - Ênfase4 26 2" xfId="1746" xr:uid="{C5E2A51F-39C9-400E-AC23-DD3E662365C3}"/>
    <cellStyle name="40% - Ênfase4 26 2 2" xfId="4975" xr:uid="{E85EA949-B62F-4A2F-BA5C-73E2C43849E0}"/>
    <cellStyle name="40% - Ênfase4 26 2 2 2" xfId="14483" xr:uid="{5D50F413-3B83-4DEB-8B3E-F8382C98D1EA}"/>
    <cellStyle name="40% - Ênfase4 26 2 3" xfId="9582" xr:uid="{03D9FDB3-A45A-4BF8-810E-B84331ED89B5}"/>
    <cellStyle name="40% - Ênfase4 26 3" xfId="6212" xr:uid="{844002CF-25C8-4FDA-9B79-F72672C65B35}"/>
    <cellStyle name="40% - Ênfase4 26 3 2" xfId="10819" xr:uid="{F5C6B8D6-1527-4971-96DB-F2AC5835D244}"/>
    <cellStyle name="40% - Ênfase4 26 4" xfId="2633" xr:uid="{9881D044-F0CF-41C1-99D3-FCEB56BDAE76}"/>
    <cellStyle name="40% - Ênfase4 26 4 2" xfId="13720" xr:uid="{0915023F-572B-4716-BE43-8C388BE4C4C5}"/>
    <cellStyle name="40% - Ênfase4 26 5" xfId="7724" xr:uid="{01FBB963-AEF2-41A5-A7D9-4F216B1DA102}"/>
    <cellStyle name="40% - Ênfase4 27" xfId="807" xr:uid="{BE374184-503A-4E09-81EF-4EA4A6E594C7}"/>
    <cellStyle name="40% - Ênfase4 27 2" xfId="1747" xr:uid="{7A110C3E-158F-4789-BBA5-EA9016963232}"/>
    <cellStyle name="40% - Ênfase4 27 2 2" xfId="4989" xr:uid="{403E4748-8297-4F53-BAE4-B7A664D78FBD}"/>
    <cellStyle name="40% - Ênfase4 27 2 2 2" xfId="14497" xr:uid="{9ED21FD0-EC52-4DC0-8486-6A1BD97F26EE}"/>
    <cellStyle name="40% - Ênfase4 27 2 3" xfId="9596" xr:uid="{E85D0E4C-FF68-4AFC-95F7-4D61CC347F39}"/>
    <cellStyle name="40% - Ênfase4 27 3" xfId="6226" xr:uid="{1A1564DC-81AC-4892-AB3B-D8A7AD3DC01F}"/>
    <cellStyle name="40% - Ênfase4 27 3 2" xfId="10833" xr:uid="{EA933360-9CB0-4D12-993B-68E65FE335C8}"/>
    <cellStyle name="40% - Ênfase4 27 4" xfId="2647" xr:uid="{F2D6C512-1B76-4F29-9946-DB397D0F7604}"/>
    <cellStyle name="40% - Ênfase4 27 4 2" xfId="13734" xr:uid="{6E5B19A6-99B3-4D82-B8D6-46A1060D3539}"/>
    <cellStyle name="40% - Ênfase4 27 5" xfId="7738" xr:uid="{C7D73DCE-78E4-4EC3-9589-00BBCD1ADCCE}"/>
    <cellStyle name="40% - Ênfase4 28" xfId="808" xr:uid="{46ED588A-3F88-4074-9BFA-59BEAF49CAC4}"/>
    <cellStyle name="40% - Ênfase4 28 2" xfId="1748" xr:uid="{FACDF543-193F-4C2B-8C70-754E9A4FF78E}"/>
    <cellStyle name="40% - Ênfase4 28 2 2" xfId="5003" xr:uid="{176069F2-2947-43DA-A912-11E4472B9691}"/>
    <cellStyle name="40% - Ênfase4 28 2 2 2" xfId="14511" xr:uid="{467B1897-D209-4C50-84C3-BE74ACF98E07}"/>
    <cellStyle name="40% - Ênfase4 28 2 3" xfId="9610" xr:uid="{842ADFF5-E2CE-4778-939A-0BA7D9C32C3B}"/>
    <cellStyle name="40% - Ênfase4 28 3" xfId="6240" xr:uid="{519B67AF-45D1-4E87-9764-1D9DB5EEB1FD}"/>
    <cellStyle name="40% - Ênfase4 28 3 2" xfId="10847" xr:uid="{B96233DF-29A5-40A1-BED5-7E1320ECC1BA}"/>
    <cellStyle name="40% - Ênfase4 28 4" xfId="2661" xr:uid="{66DBD997-655F-48A4-8C9C-40983C4DD43E}"/>
    <cellStyle name="40% - Ênfase4 28 4 2" xfId="13748" xr:uid="{FF0EB917-44B8-402F-BFB4-8B83177135FD}"/>
    <cellStyle name="40% - Ênfase4 28 5" xfId="7752" xr:uid="{EF4E4A17-5650-448C-89EF-6CF0040A4D0F}"/>
    <cellStyle name="40% - Ênfase4 29" xfId="809" xr:uid="{DCDEBD08-962A-4FE2-8851-59CA541412B9}"/>
    <cellStyle name="40% - Ênfase4 29 2" xfId="1749" xr:uid="{34FCFCE9-9B0B-48F2-A405-2D8D35F08DF5}"/>
    <cellStyle name="40% - Ênfase4 29 2 2" xfId="5017" xr:uid="{5276250A-18EC-4149-BE81-ED92854E3B18}"/>
    <cellStyle name="40% - Ênfase4 29 2 2 2" xfId="14525" xr:uid="{BBDBA27F-3837-4A6E-8276-A21E732AF0DF}"/>
    <cellStyle name="40% - Ênfase4 29 2 3" xfId="9624" xr:uid="{8A2222A9-9DD8-4AB9-A9FF-4A7E720D53D4}"/>
    <cellStyle name="40% - Ênfase4 29 3" xfId="6254" xr:uid="{D035AEEA-B56B-452B-8B94-FB7323C06AC2}"/>
    <cellStyle name="40% - Ênfase4 29 3 2" xfId="10861" xr:uid="{5D27D5FC-5D82-4DCA-B142-4B6F949BC4C1}"/>
    <cellStyle name="40% - Ênfase4 29 4" xfId="2675" xr:uid="{46603B17-B220-4FC8-9BB4-59006754C4DE}"/>
    <cellStyle name="40% - Ênfase4 29 4 2" xfId="13762" xr:uid="{540EDADB-38A8-40E4-8225-13B37E27F35D}"/>
    <cellStyle name="40% - Ênfase4 29 5" xfId="7766" xr:uid="{C31CCCF5-A20C-4E9A-85C2-32C5F8008A0F}"/>
    <cellStyle name="40% - Ênfase4 3" xfId="227" xr:uid="{40309FA7-B1F9-47EA-85CD-0550E89929E8}"/>
    <cellStyle name="40% - Ênfase4 3 2" xfId="1364" xr:uid="{F0851E82-A76D-4FAE-9CC4-406CF3F8C1D3}"/>
    <cellStyle name="40% - Ênfase4 3 2 2" xfId="4630" xr:uid="{821836EC-1A9E-4D45-B678-46B1AD38B662}"/>
    <cellStyle name="40% - Ênfase4 3 2 3" xfId="4277" xr:uid="{62BC3548-163F-41B1-9663-EB38AF2A2D09}"/>
    <cellStyle name="40% - Ênfase4 3 2 4" xfId="13255" xr:uid="{6093A6AA-4EFF-4085-B9AC-0E8D1C268395}"/>
    <cellStyle name="40% - Ênfase4 3 3" xfId="4585" xr:uid="{5FE7CC78-E709-4580-827C-6A3821B16211}"/>
    <cellStyle name="40% - Ênfase4 3 4" xfId="7164" xr:uid="{3AFC2DC5-7765-4FBD-8CDB-9ED871C67CE7}"/>
    <cellStyle name="40% - Ênfase4 3 4 2" xfId="11753" xr:uid="{49142DE4-33D6-4787-A307-626775795ECE}"/>
    <cellStyle name="40% - Ênfase4 3 5" xfId="2291" xr:uid="{DE6BC747-B608-4ECE-80C2-A2EDCD20C64C}"/>
    <cellStyle name="40% - Ênfase4 3 6" xfId="415" xr:uid="{A375E14F-8B65-4E2B-B7F0-8ABA5469082E}"/>
    <cellStyle name="40% - Ênfase4 30" xfId="810" xr:uid="{8A89F6E5-A702-480B-BE08-489599E6ABD2}"/>
    <cellStyle name="40% - Ênfase4 30 2" xfId="1750" xr:uid="{296EC616-6433-4558-86D5-3C9B785DD0EA}"/>
    <cellStyle name="40% - Ênfase4 30 2 2" xfId="5031" xr:uid="{7E351AFE-C875-4158-B62F-BDF8574B70A7}"/>
    <cellStyle name="40% - Ênfase4 30 2 2 2" xfId="14539" xr:uid="{03DC269D-65D4-46D4-8AFD-F72DAB97E0D4}"/>
    <cellStyle name="40% - Ênfase4 30 2 3" xfId="9638" xr:uid="{89D5A919-04E4-4266-BFAD-872FAA4D55F7}"/>
    <cellStyle name="40% - Ênfase4 30 3" xfId="6268" xr:uid="{7A887BA3-F3D2-419F-A7D9-1AF55AD13690}"/>
    <cellStyle name="40% - Ênfase4 30 3 2" xfId="10875" xr:uid="{335E561B-9800-443B-A507-7C311DE5EFD0}"/>
    <cellStyle name="40% - Ênfase4 30 4" xfId="2689" xr:uid="{D93CB4CE-A9CB-48B0-98B6-4A5D13AFA77C}"/>
    <cellStyle name="40% - Ênfase4 30 4 2" xfId="13776" xr:uid="{D9256D7B-691D-4E32-9C10-FA1DB23A04E5}"/>
    <cellStyle name="40% - Ênfase4 30 5" xfId="7780" xr:uid="{935B26FD-63B7-43FE-A97C-E665725D7CC9}"/>
    <cellStyle name="40% - Ênfase4 31" xfId="1048" xr:uid="{08A113D5-8200-4C9D-90F4-67E4F7FFAB74}"/>
    <cellStyle name="40% - Ênfase4 31 2" xfId="1829" xr:uid="{E45DBD63-326E-4B90-B66B-6E8055330228}"/>
    <cellStyle name="40% - Ênfase4 31 2 2" xfId="5045" xr:uid="{5B8EB840-2F04-4559-AC3A-887B3FA0608B}"/>
    <cellStyle name="40% - Ênfase4 31 2 2 2" xfId="14553" xr:uid="{35B61403-A581-4241-A141-9F916D72998A}"/>
    <cellStyle name="40% - Ênfase4 31 2 3" xfId="9652" xr:uid="{6781E4C4-9A79-4E4D-B80E-BABD78A2682D}"/>
    <cellStyle name="40% - Ênfase4 31 3" xfId="6282" xr:uid="{B9D4A64B-F692-428A-91DB-89A5D549C7F8}"/>
    <cellStyle name="40% - Ênfase4 31 3 2" xfId="10889" xr:uid="{F902D54C-8A04-4D72-A79B-5340C93B078E}"/>
    <cellStyle name="40% - Ênfase4 31 4" xfId="2703" xr:uid="{CD01657C-1F05-421C-90EC-153898F9747A}"/>
    <cellStyle name="40% - Ênfase4 31 4 2" xfId="13790" xr:uid="{C9B612F0-75B1-4A77-A6BD-8498033ADEA3}"/>
    <cellStyle name="40% - Ênfase4 31 5" xfId="7794" xr:uid="{32445117-D044-4525-AB58-080C01A5739C}"/>
    <cellStyle name="40% - Ênfase4 32" xfId="1062" xr:uid="{C571B321-07C6-4F00-B234-3595149E1682}"/>
    <cellStyle name="40% - Ênfase4 32 2" xfId="1843" xr:uid="{B096F4D3-B9BA-4D40-8510-A0172A882902}"/>
    <cellStyle name="40% - Ênfase4 32 2 2" xfId="5059" xr:uid="{B58FA35F-0464-4B45-8492-81C51C470315}"/>
    <cellStyle name="40% - Ênfase4 32 2 2 2" xfId="14567" xr:uid="{1FE71D20-BE9B-4EA2-824F-5929B938E393}"/>
    <cellStyle name="40% - Ênfase4 32 2 3" xfId="9666" xr:uid="{D8E51CB9-E028-4C72-904D-601F8929C103}"/>
    <cellStyle name="40% - Ênfase4 32 3" xfId="6296" xr:uid="{5DBE4100-D6D3-464F-BC4C-60B186D86ED4}"/>
    <cellStyle name="40% - Ênfase4 32 3 2" xfId="10903" xr:uid="{CDA30AC8-1C04-476A-B7A1-6D0729B58ED5}"/>
    <cellStyle name="40% - Ênfase4 32 4" xfId="2717" xr:uid="{0DDD5829-BB0E-4148-938F-90BB567D8757}"/>
    <cellStyle name="40% - Ênfase4 32 4 2" xfId="13804" xr:uid="{354B13F8-4FBB-4808-BA4F-7F4CF8B38357}"/>
    <cellStyle name="40% - Ênfase4 32 5" xfId="7808" xr:uid="{BF094667-C99F-43CE-B06C-2B37BD46813A}"/>
    <cellStyle name="40% - Ênfase4 33" xfId="1077" xr:uid="{F830185C-10F2-4EA7-A73E-107D2E38C49B}"/>
    <cellStyle name="40% - Ênfase4 33 2" xfId="1858" xr:uid="{6386CC70-8D25-4CD1-B734-06CDADEB4ACB}"/>
    <cellStyle name="40% - Ênfase4 33 2 2" xfId="5073" xr:uid="{7F0946F9-034C-46A1-9DDB-52FFF7D2A955}"/>
    <cellStyle name="40% - Ênfase4 33 2 2 2" xfId="14581" xr:uid="{D4277763-7F2D-4AB6-8CCE-C1303BDE32FD}"/>
    <cellStyle name="40% - Ênfase4 33 2 3" xfId="9680" xr:uid="{9246E93C-3233-4EA0-B140-8E4C2BC7AD5C}"/>
    <cellStyle name="40% - Ênfase4 33 3" xfId="6310" xr:uid="{655D01C5-2F03-4538-8FAD-95F0FBC81484}"/>
    <cellStyle name="40% - Ênfase4 33 3 2" xfId="10917" xr:uid="{89E62EF8-16BF-410E-AE79-E369F9FDFF09}"/>
    <cellStyle name="40% - Ênfase4 33 4" xfId="2731" xr:uid="{8D6D1876-8B1D-4015-A048-97AEE7F17D20}"/>
    <cellStyle name="40% - Ênfase4 33 4 2" xfId="13818" xr:uid="{FE812479-4E7E-4477-A630-62EA931C2635}"/>
    <cellStyle name="40% - Ênfase4 33 5" xfId="7822" xr:uid="{F134B213-A1F6-4E30-884B-D8C79C3C6D9D}"/>
    <cellStyle name="40% - Ênfase4 34" xfId="1092" xr:uid="{4B018147-BE58-4731-91BD-A1E3CB7BF2C6}"/>
    <cellStyle name="40% - Ênfase4 34 2" xfId="1873" xr:uid="{E5AF0379-FDF8-4D4E-9A14-994FA13AEC34}"/>
    <cellStyle name="40% - Ênfase4 34 2 2" xfId="5087" xr:uid="{C7290ED0-5B2C-4103-B235-CF440AD9E3EC}"/>
    <cellStyle name="40% - Ênfase4 34 2 2 2" xfId="14595" xr:uid="{4C86EBC6-65BD-4E4F-8687-3DC6BCDDC75E}"/>
    <cellStyle name="40% - Ênfase4 34 2 3" xfId="9694" xr:uid="{5F03BF0E-964F-4F95-AEAB-EE10A6B11FCA}"/>
    <cellStyle name="40% - Ênfase4 34 3" xfId="6324" xr:uid="{35B85CC5-F959-41A2-98FA-A16708C6CC87}"/>
    <cellStyle name="40% - Ênfase4 34 3 2" xfId="10931" xr:uid="{EF8ECB85-11A1-4647-88DA-4813A2D1EAAC}"/>
    <cellStyle name="40% - Ênfase4 34 4" xfId="2745" xr:uid="{F75FA521-CFD2-4875-AFB4-9C2C263B21EB}"/>
    <cellStyle name="40% - Ênfase4 34 4 2" xfId="13832" xr:uid="{5B46022D-2A81-4623-BBBA-718551AC5AEC}"/>
    <cellStyle name="40% - Ênfase4 34 5" xfId="7836" xr:uid="{AD47C25D-3160-4D97-95FC-B589306571FC}"/>
    <cellStyle name="40% - Ênfase4 35" xfId="1106" xr:uid="{C77D0C74-40A1-4B57-AD35-7DF64A6022D9}"/>
    <cellStyle name="40% - Ênfase4 35 2" xfId="1887" xr:uid="{1F53D3CB-0C47-4DD7-B242-256E33C9C0E1}"/>
    <cellStyle name="40% - Ênfase4 35 2 2" xfId="5101" xr:uid="{DF72D3DE-EF76-4C7F-9E0A-4E43DDA8AD8B}"/>
    <cellStyle name="40% - Ênfase4 35 2 2 2" xfId="14609" xr:uid="{3F513900-1C44-4775-9CBF-FD67801FDCFF}"/>
    <cellStyle name="40% - Ênfase4 35 2 3" xfId="9708" xr:uid="{7F046946-3C17-48EE-9D74-340B2A6B8C18}"/>
    <cellStyle name="40% - Ênfase4 35 3" xfId="6338" xr:uid="{D3CF7C5B-E323-4782-B049-65F87507BDB5}"/>
    <cellStyle name="40% - Ênfase4 35 3 2" xfId="10945" xr:uid="{FDC1E623-1DE4-4596-A263-505BF01F603C}"/>
    <cellStyle name="40% - Ênfase4 35 4" xfId="2759" xr:uid="{C62ED95B-663A-45E5-8B78-8A80DCD03A52}"/>
    <cellStyle name="40% - Ênfase4 35 4 2" xfId="13846" xr:uid="{57F75A37-5C29-4C87-BE5F-87FFF4F4852F}"/>
    <cellStyle name="40% - Ênfase4 35 5" xfId="7850" xr:uid="{C1593C4C-9638-4946-8A1E-36E5805A3E96}"/>
    <cellStyle name="40% - Ênfase4 36" xfId="1121" xr:uid="{342ED1AB-85B2-428F-BA90-B4B8DC57A415}"/>
    <cellStyle name="40% - Ênfase4 36 2" xfId="1902" xr:uid="{51AD0C47-373E-4353-A796-6B992DABA1E3}"/>
    <cellStyle name="40% - Ênfase4 36 2 2" xfId="5115" xr:uid="{B21964F2-EC9F-41A8-9C71-67BFBA66CE85}"/>
    <cellStyle name="40% - Ênfase4 36 2 2 2" xfId="14622" xr:uid="{0903A573-AFCC-458A-9904-29B1293C2815}"/>
    <cellStyle name="40% - Ênfase4 36 2 3" xfId="9722" xr:uid="{CCC24A07-3F67-4BCC-9547-9A7CFC043496}"/>
    <cellStyle name="40% - Ênfase4 36 3" xfId="6352" xr:uid="{4C8809CC-BDFC-4752-9716-6642B1FE70E4}"/>
    <cellStyle name="40% - Ênfase4 36 3 2" xfId="10959" xr:uid="{34B4C01B-D164-456E-B8EE-41A830CB98D7}"/>
    <cellStyle name="40% - Ênfase4 36 4" xfId="2778" xr:uid="{522D0B61-AF6F-45A1-8806-ADE944F7935C}"/>
    <cellStyle name="40% - Ênfase4 36 4 2" xfId="13860" xr:uid="{25177EFC-2472-4E1D-AAA4-9671A3C5E986}"/>
    <cellStyle name="40% - Ênfase4 36 5" xfId="7864" xr:uid="{9A955BC0-14E0-40B0-B0BD-8D8C4A0C0F34}"/>
    <cellStyle name="40% - Ênfase4 37" xfId="1136" xr:uid="{3DA28E7A-2071-4810-A9EE-5994D53D95A9}"/>
    <cellStyle name="40% - Ênfase4 37 2" xfId="1917" xr:uid="{B3D2FB42-E940-4389-B284-C1B1E0E714F3}"/>
    <cellStyle name="40% - Ênfase4 37 2 2" xfId="5129" xr:uid="{F3FCDEA5-064B-493B-940F-37613728CD33}"/>
    <cellStyle name="40% - Ênfase4 37 2 2 2" xfId="14636" xr:uid="{A578A84A-73E9-4FB7-AE10-31723DB8CB3D}"/>
    <cellStyle name="40% - Ênfase4 37 2 3" xfId="9736" xr:uid="{FBD632AE-5F61-46AF-846C-10FAAA085DC9}"/>
    <cellStyle name="40% - Ênfase4 37 3" xfId="6366" xr:uid="{BBACC387-51BB-4638-9DB4-2FFBAED14CFC}"/>
    <cellStyle name="40% - Ênfase4 37 3 2" xfId="10973" xr:uid="{BFCADED8-7543-4E85-9522-C652D5DF3DB9}"/>
    <cellStyle name="40% - Ênfase4 37 4" xfId="2792" xr:uid="{A99E9955-4258-4A84-945E-61A24F36C2A3}"/>
    <cellStyle name="40% - Ênfase4 37 4 2" xfId="13874" xr:uid="{D8510E2B-9054-4D33-889F-DBE78613AF42}"/>
    <cellStyle name="40% - Ênfase4 37 5" xfId="7878" xr:uid="{13AF60FD-B51E-40C1-9555-DBAF4D654EC1}"/>
    <cellStyle name="40% - Ênfase4 38" xfId="1150" xr:uid="{EA1A66F5-BB11-4495-AE7A-ABFDF78563B1}"/>
    <cellStyle name="40% - Ênfase4 38 2" xfId="1931" xr:uid="{5DEE36E5-2A93-424E-9924-BE1F9B9CBE04}"/>
    <cellStyle name="40% - Ênfase4 38 2 2" xfId="5143" xr:uid="{F439E61D-D77B-4FD8-A877-2F4173E40BEC}"/>
    <cellStyle name="40% - Ênfase4 38 2 2 2" xfId="14650" xr:uid="{3580C9C5-278D-47D0-82F4-9DABF90A0E6F}"/>
    <cellStyle name="40% - Ênfase4 38 2 3" xfId="9750" xr:uid="{E44578E4-1BA3-452B-894E-3F5D3D58997B}"/>
    <cellStyle name="40% - Ênfase4 38 3" xfId="6380" xr:uid="{56C981C3-96BC-4650-9985-5EEA181F6E07}"/>
    <cellStyle name="40% - Ênfase4 38 3 2" xfId="10987" xr:uid="{BDD0AA69-1AAD-4158-B361-55D8AB9E3262}"/>
    <cellStyle name="40% - Ênfase4 38 4" xfId="2806" xr:uid="{DE9D642A-B073-4FDF-BB30-334DA2BEF30C}"/>
    <cellStyle name="40% - Ênfase4 38 4 2" xfId="13888" xr:uid="{4AF8DFF2-3523-4C19-ABDD-8FBB0AAA5F71}"/>
    <cellStyle name="40% - Ênfase4 38 5" xfId="7892" xr:uid="{909A3EF8-8E2D-4A72-B5FF-A924156562BF}"/>
    <cellStyle name="40% - Ênfase4 39" xfId="1165" xr:uid="{90CBF9A8-53DA-4444-9C9C-BF6DF8F4C0BB}"/>
    <cellStyle name="40% - Ênfase4 39 2" xfId="1946" xr:uid="{2D67BE19-18C0-4819-86D6-706CF7FF7866}"/>
    <cellStyle name="40% - Ênfase4 39 2 2" xfId="5157" xr:uid="{C5E1122A-63AC-4210-BDC4-9AEB55C6C2B4}"/>
    <cellStyle name="40% - Ênfase4 39 2 2 2" xfId="14664" xr:uid="{F5F84160-C09E-4C8D-A23F-947C50DC54F4}"/>
    <cellStyle name="40% - Ênfase4 39 2 3" xfId="9764" xr:uid="{800494B5-5E98-4727-B2ED-8D7C82638475}"/>
    <cellStyle name="40% - Ênfase4 39 3" xfId="6394" xr:uid="{D1BCF306-9662-4296-926E-05D285466029}"/>
    <cellStyle name="40% - Ênfase4 39 3 2" xfId="11001" xr:uid="{5CD02AAE-E24A-4306-AD80-480958AF6A2E}"/>
    <cellStyle name="40% - Ênfase4 39 4" xfId="2820" xr:uid="{4DE5FFCA-AD7F-4E6D-A1BD-78756C0FB805}"/>
    <cellStyle name="40% - Ênfase4 39 4 2" xfId="13902" xr:uid="{5E607AA7-4F72-4E9E-981A-A2A0E89816C0}"/>
    <cellStyle name="40% - Ênfase4 39 5" xfId="7906" xr:uid="{B1819A8A-49E8-4DE8-9500-A62C655D7A56}"/>
    <cellStyle name="40% - Ênfase4 4" xfId="332" xr:uid="{15A3B504-2793-4BD8-A260-933563D36BAB}"/>
    <cellStyle name="40% - Ênfase4 4 2" xfId="1318" xr:uid="{0562BC08-A756-48A7-8789-2857A9463BFE}"/>
    <cellStyle name="40% - Ênfase4 4 2 2" xfId="4645" xr:uid="{C25709E7-2028-4DFC-8EF6-684E148D717C}"/>
    <cellStyle name="40% - Ênfase4 4 2 3" xfId="4292" xr:uid="{BB58E38B-C781-48A3-94D6-2B74926B7C76}"/>
    <cellStyle name="40% - Ênfase4 4 2 4" xfId="13230" xr:uid="{E77829C0-10D5-4A5B-939D-9A635460598A}"/>
    <cellStyle name="40% - Ênfase4 4 3" xfId="4600" xr:uid="{16AFA1B3-142F-4EDD-8646-2766589D1517}"/>
    <cellStyle name="40% - Ênfase4 4 4" xfId="4151" xr:uid="{3BB83F23-AB2C-4B08-A72F-E9753D9C9BCE}"/>
    <cellStyle name="40% - Ênfase4 4 4 2" xfId="9160" xr:uid="{D4420072-4B84-44F8-8D86-7ADAAEE8A47D}"/>
    <cellStyle name="40% - Ênfase4 4 5" xfId="2305" xr:uid="{780998AF-8019-4F5B-9DE1-EF9E5E720B36}"/>
    <cellStyle name="40% - Ênfase4 40" xfId="1180" xr:uid="{1B2AF70B-2EFF-43BB-9076-60630B5682A9}"/>
    <cellStyle name="40% - Ênfase4 40 2" xfId="1961" xr:uid="{25E550DE-361D-48AE-B660-47D78734B9C2}"/>
    <cellStyle name="40% - Ênfase4 40 2 2" xfId="5170" xr:uid="{62CC1BDB-6E49-496E-AA6F-9D39964D2A74}"/>
    <cellStyle name="40% - Ênfase4 40 2 2 2" xfId="14677" xr:uid="{0174D371-45C7-4D18-AAF4-33798F40D430}"/>
    <cellStyle name="40% - Ênfase4 40 2 3" xfId="9777" xr:uid="{91E69701-8CEC-48A4-8715-BE1945BE83AD}"/>
    <cellStyle name="40% - Ênfase4 40 3" xfId="6407" xr:uid="{F9103DB0-990E-4C3B-9B1A-7C750024B24D}"/>
    <cellStyle name="40% - Ênfase4 40 3 2" xfId="11014" xr:uid="{71862B73-27FA-49A3-9EC1-0BA45A8371EF}"/>
    <cellStyle name="40% - Ênfase4 40 4" xfId="2834" xr:uid="{6F5E2086-DAFB-43DF-BB79-32F85D2C757C}"/>
    <cellStyle name="40% - Ênfase4 40 4 2" xfId="13916" xr:uid="{CFF37A8B-C61E-41EF-AD7A-BF39F0E7D1EC}"/>
    <cellStyle name="40% - Ênfase4 40 5" xfId="7920" xr:uid="{434A038F-C463-4511-B9EC-28B200BE624A}"/>
    <cellStyle name="40% - Ênfase4 41" xfId="1195" xr:uid="{C412730F-D284-420B-8830-76CC71326E2B}"/>
    <cellStyle name="40% - Ênfase4 41 2" xfId="1976" xr:uid="{705F6C39-03FE-4BD0-BCF7-E892D35F65EB}"/>
    <cellStyle name="40% - Ênfase4 41 2 2" xfId="5184" xr:uid="{84748333-31D2-4511-B504-E647A1E9E06E}"/>
    <cellStyle name="40% - Ênfase4 41 2 2 2" xfId="14691" xr:uid="{D05E7120-BD21-4173-ABCC-DD3B2B9D96BF}"/>
    <cellStyle name="40% - Ênfase4 41 2 3" xfId="9791" xr:uid="{A72333D1-6BED-4D1E-A658-C57347CC5372}"/>
    <cellStyle name="40% - Ênfase4 41 3" xfId="6421" xr:uid="{AA8BCB1B-0499-4D85-A046-6A0E351FF60A}"/>
    <cellStyle name="40% - Ênfase4 41 3 2" xfId="11028" xr:uid="{8B0A07E4-B8DB-4834-BDCE-AB9EB820DA69}"/>
    <cellStyle name="40% - Ênfase4 41 4" xfId="2848" xr:uid="{E6FD5BD2-3D3C-402B-A39C-CE8BD7524263}"/>
    <cellStyle name="40% - Ênfase4 41 4 2" xfId="13930" xr:uid="{88F111A2-B7AD-4AA4-A5AA-162F7ED1D1ED}"/>
    <cellStyle name="40% - Ênfase4 41 5" xfId="7934" xr:uid="{6CD900C2-E08D-468C-A6E1-045644007F78}"/>
    <cellStyle name="40% - Ênfase4 42" xfId="1210" xr:uid="{C7D45461-A3D9-402A-A8F0-248C547A29B4}"/>
    <cellStyle name="40% - Ênfase4 42 2" xfId="1991" xr:uid="{6C0757A4-88DE-455F-AC62-FC6C86CE0BA4}"/>
    <cellStyle name="40% - Ênfase4 42 2 2" xfId="5197" xr:uid="{ADC724AF-FBF1-4D40-8896-298F2B47CC61}"/>
    <cellStyle name="40% - Ênfase4 42 2 2 2" xfId="14704" xr:uid="{1E6BDCAE-FBDA-4EA1-B853-4B0001172193}"/>
    <cellStyle name="40% - Ênfase4 42 2 3" xfId="9804" xr:uid="{D85D2AB5-E6C8-475F-A3F3-AD9A1D78F3B6}"/>
    <cellStyle name="40% - Ênfase4 42 3" xfId="6434" xr:uid="{E6992642-BC56-411F-B2B6-791C20C8EA95}"/>
    <cellStyle name="40% - Ênfase4 42 3 2" xfId="11041" xr:uid="{4AEFE009-A028-430A-99ED-36EA6BC77F29}"/>
    <cellStyle name="40% - Ênfase4 42 4" xfId="2862" xr:uid="{833C9204-4679-4E01-B775-F6BA6F47BBEA}"/>
    <cellStyle name="40% - Ênfase4 42 4 2" xfId="13944" xr:uid="{BA0F85E4-55BA-4629-AB27-BDD5E3204962}"/>
    <cellStyle name="40% - Ênfase4 42 5" xfId="7948" xr:uid="{D675FA29-9D81-4C6C-8E3A-5A8C38C5D0A7}"/>
    <cellStyle name="40% - Ênfase4 43" xfId="811" xr:uid="{BEF6F6F5-E046-4EE5-B8DF-0B0541F571AA}"/>
    <cellStyle name="40% - Ênfase4 43 2" xfId="5211" xr:uid="{E4459CF1-DA84-4653-B9C2-1D872AD8F7F3}"/>
    <cellStyle name="40% - Ênfase4 43 2 2" xfId="9818" xr:uid="{FA934628-9B25-46F0-9C01-E76F94546E25}"/>
    <cellStyle name="40% - Ênfase4 43 3" xfId="6448" xr:uid="{98D28D90-DA91-45DF-ABBA-AED86BF51848}"/>
    <cellStyle name="40% - Ênfase4 43 3 2" xfId="11055" xr:uid="{99EE61A6-3AFA-4353-B3DA-83EB12B230CD}"/>
    <cellStyle name="40% - Ênfase4 43 4" xfId="2876" xr:uid="{3F63BDB4-76B5-45BD-B34C-13608C01C105}"/>
    <cellStyle name="40% - Ênfase4 43 4 2" xfId="13958" xr:uid="{063F88D1-9241-4176-85E7-00B2DB80D030}"/>
    <cellStyle name="40% - Ênfase4 43 5" xfId="13178" xr:uid="{9EE1F4A3-12F2-4D6C-8E51-5E22C449EE83}"/>
    <cellStyle name="40% - Ênfase4 43 6" xfId="7962" xr:uid="{CCA8AE9C-C248-4513-8D69-055C57DFA8F6}"/>
    <cellStyle name="40% - Ênfase4 44" xfId="812" xr:uid="{34F1FCE3-5195-4020-BA46-B7364F032E3A}"/>
    <cellStyle name="40% - Ênfase4 44 2" xfId="1751" xr:uid="{8EFA09E6-28F2-4910-94B3-D00F30BEEDBD}"/>
    <cellStyle name="40% - Ênfase4 44 2 2" xfId="5225" xr:uid="{A270E9F0-16D7-4B5B-AD6A-D428A8EEDD51}"/>
    <cellStyle name="40% - Ênfase4 44 2 2 2" xfId="14720" xr:uid="{5F324304-6852-4AC8-8AA2-06C760BF2569}"/>
    <cellStyle name="40% - Ênfase4 44 2 3" xfId="9832" xr:uid="{B59260C4-53AA-4AD0-8A08-060FC863F990}"/>
    <cellStyle name="40% - Ênfase4 44 3" xfId="6462" xr:uid="{C7D5849C-6624-42A6-96BC-15EED9AF4480}"/>
    <cellStyle name="40% - Ênfase4 44 3 2" xfId="11069" xr:uid="{AAD2CDD9-5FA7-4276-98BF-FAA247730F56}"/>
    <cellStyle name="40% - Ênfase4 44 4" xfId="2890" xr:uid="{E7B42DA7-26FE-41D7-99DF-DC9D4B1D96B3}"/>
    <cellStyle name="40% - Ênfase4 44 4 2" xfId="13972" xr:uid="{1C1DFE31-0449-4850-AF78-7DC930D5F003}"/>
    <cellStyle name="40% - Ênfase4 44 5" xfId="7976" xr:uid="{F3344DEC-3BFC-49C1-A90B-85CD39789B4D}"/>
    <cellStyle name="40% - Ênfase4 45" xfId="1225" xr:uid="{2C83C2EC-B2B5-4378-B098-B708FD4E76D5}"/>
    <cellStyle name="40% - Ênfase4 45 2" xfId="2006" xr:uid="{D9694962-D93B-4778-972A-82C2E53AA1F0}"/>
    <cellStyle name="40% - Ênfase4 45 2 2" xfId="5239" xr:uid="{D0C5D87B-009C-466B-A758-B7356E155D71}"/>
    <cellStyle name="40% - Ênfase4 45 2 2 2" xfId="14734" xr:uid="{DF67FAF3-0231-4986-9ADF-AEE2FFA6F854}"/>
    <cellStyle name="40% - Ênfase4 45 2 3" xfId="9846" xr:uid="{1F4E168B-F0A6-4A16-A09B-E0110EF0235D}"/>
    <cellStyle name="40% - Ênfase4 45 3" xfId="6476" xr:uid="{4A78458A-4424-443E-8E7E-8631F4B058B1}"/>
    <cellStyle name="40% - Ênfase4 45 3 2" xfId="11083" xr:uid="{EA53CE3F-F29C-4BE9-AC14-CF648F48A463}"/>
    <cellStyle name="40% - Ênfase4 45 4" xfId="2905" xr:uid="{4C9A1C21-C935-4E31-9C96-FDC56B2113F4}"/>
    <cellStyle name="40% - Ênfase4 45 4 2" xfId="13987" xr:uid="{63F50FB7-E22F-4791-81FF-191E1B1A54E7}"/>
    <cellStyle name="40% - Ênfase4 45 5" xfId="7991" xr:uid="{E98F8EE7-D955-402F-94C1-CC8556A3651A}"/>
    <cellStyle name="40% - Ênfase4 46" xfId="1240" xr:uid="{248BC5F8-E696-4352-A2E7-304D8AD5722A}"/>
    <cellStyle name="40% - Ênfase4 46 2" xfId="2021" xr:uid="{D4FE7291-B1E2-47AA-ADEC-592BAE24E02D}"/>
    <cellStyle name="40% - Ênfase4 46 2 2" xfId="5252" xr:uid="{30CC0AD7-3EE0-4C78-9992-5E65B677DC2F}"/>
    <cellStyle name="40% - Ênfase4 46 2 2 2" xfId="14746" xr:uid="{0F45A49C-43EE-48AB-BA8B-752BC74DAA84}"/>
    <cellStyle name="40% - Ênfase4 46 2 3" xfId="9859" xr:uid="{6AD06E9D-19E8-4E89-A915-2CF6E6EB4763}"/>
    <cellStyle name="40% - Ênfase4 46 3" xfId="6489" xr:uid="{8B366943-9697-48EE-A22B-C47E62314790}"/>
    <cellStyle name="40% - Ênfase4 46 3 2" xfId="11096" xr:uid="{BD51F31A-8A7B-4DDC-B5E2-96692D86EA20}"/>
    <cellStyle name="40% - Ênfase4 46 4" xfId="2919" xr:uid="{8485A707-B2D5-490A-80D6-E9E85A67EBDE}"/>
    <cellStyle name="40% - Ênfase4 46 4 2" xfId="14001" xr:uid="{3208361C-78B8-401C-BD38-E2E9815DD71F}"/>
    <cellStyle name="40% - Ênfase4 46 5" xfId="8005" xr:uid="{5165F86A-CAD1-4F64-96FF-A213BCFD0F1A}"/>
    <cellStyle name="40% - Ênfase4 47" xfId="1254" xr:uid="{C8E41ED8-D4B9-4790-9EE7-0D6DBE0ABD8D}"/>
    <cellStyle name="40% - Ênfase4 47 2" xfId="2035" xr:uid="{822B50A9-CAF0-406D-B8FD-2521511C16AB}"/>
    <cellStyle name="40% - Ênfase4 47 2 2" xfId="5265" xr:uid="{637275C6-A396-482A-8D77-6A6AC092B83D}"/>
    <cellStyle name="40% - Ênfase4 47 2 2 2" xfId="14758" xr:uid="{20E98367-AEBE-4FA6-A4E1-02C8740F5F00}"/>
    <cellStyle name="40% - Ênfase4 47 2 3" xfId="9872" xr:uid="{22AE7F03-89AA-4718-A960-E4F5EC3037B0}"/>
    <cellStyle name="40% - Ênfase4 47 3" xfId="6502" xr:uid="{6646496D-EE17-4138-88AB-95F3328196EE}"/>
    <cellStyle name="40% - Ênfase4 47 3 2" xfId="11109" xr:uid="{546D896F-5FE4-4109-86AD-554FE0573A23}"/>
    <cellStyle name="40% - Ênfase4 47 4" xfId="2933" xr:uid="{4523EE2B-114F-49F8-B64D-B9CCA8633500}"/>
    <cellStyle name="40% - Ênfase4 47 4 2" xfId="14015" xr:uid="{8C0A6292-6E6D-4F9D-B1B4-9F2FB22097CC}"/>
    <cellStyle name="40% - Ênfase4 47 5" xfId="8019" xr:uid="{A70897F6-E230-48A1-B0D0-A9C6EBC12BC3}"/>
    <cellStyle name="40% - Ênfase4 48" xfId="1269" xr:uid="{8E4BFDB9-07B3-4752-A3BB-FE26E281AA77}"/>
    <cellStyle name="40% - Ênfase4 48 2" xfId="2049" xr:uid="{534D15CA-4478-4CA0-AD16-025404E579AE}"/>
    <cellStyle name="40% - Ênfase4 48 2 2" xfId="5279" xr:uid="{2260E282-3A55-40A3-8D2B-2E68A216DF07}"/>
    <cellStyle name="40% - Ênfase4 48 2 2 2" xfId="14771" xr:uid="{07BD333D-999A-4D49-9026-10D8460C0116}"/>
    <cellStyle name="40% - Ênfase4 48 2 3" xfId="9886" xr:uid="{D2F1D8DF-C311-49F9-9C7E-A6E5ACB03EC7}"/>
    <cellStyle name="40% - Ênfase4 48 3" xfId="6516" xr:uid="{B519A16C-914A-4ED5-A40C-BD8D5E391465}"/>
    <cellStyle name="40% - Ênfase4 48 3 2" xfId="11123" xr:uid="{07CD4224-8AEC-44F9-8360-9F05108D64C1}"/>
    <cellStyle name="40% - Ênfase4 48 4" xfId="2947" xr:uid="{F46E1554-AB36-4F69-9D75-419D07E219F3}"/>
    <cellStyle name="40% - Ênfase4 48 4 2" xfId="14029" xr:uid="{7A785431-7116-4F2C-BE66-C53DBD350274}"/>
    <cellStyle name="40% - Ênfase4 48 5" xfId="8033" xr:uid="{2F473E81-823A-4D45-ADC6-76AF0CD64DC2}"/>
    <cellStyle name="40% - Ênfase4 49" xfId="1283" xr:uid="{D0F2C8B7-B5DE-421A-8CAA-74C357F1236F}"/>
    <cellStyle name="40% - Ênfase4 49 2" xfId="5293" xr:uid="{3909EDA3-4A3C-4AB9-8D25-AF189B94A220}"/>
    <cellStyle name="40% - Ênfase4 49 2 2" xfId="9900" xr:uid="{86AFE422-AAFC-4C1C-A651-A413DFFA1D8F}"/>
    <cellStyle name="40% - Ênfase4 49 3" xfId="6530" xr:uid="{A8191484-67B0-44F1-8A63-5206A125BB93}"/>
    <cellStyle name="40% - Ênfase4 49 3 2" xfId="11137" xr:uid="{2E6358F7-4E60-4347-9957-145BA43A2495}"/>
    <cellStyle name="40% - Ênfase4 49 4" xfId="2980" xr:uid="{30792390-DAE1-4363-95E9-91599D86C823}"/>
    <cellStyle name="40% - Ênfase4 49 4 2" xfId="14043" xr:uid="{C819D85F-20EC-4569-99F5-BCFD753947A6}"/>
    <cellStyle name="40% - Ênfase4 49 5" xfId="13209" xr:uid="{B7DD1199-8595-4909-8EC4-6B4E7DB3F798}"/>
    <cellStyle name="40% - Ênfase4 49 6" xfId="8047" xr:uid="{8D822710-2DAF-4FD0-B488-673690991367}"/>
    <cellStyle name="40% - Ênfase4 5" xfId="430" xr:uid="{ACE2218E-8481-4108-AEA1-1791C9FE409A}"/>
    <cellStyle name="40% - Ênfase4 5 2" xfId="1379" xr:uid="{1D398C2B-1348-493D-B176-0DFB6DA97553}"/>
    <cellStyle name="40% - Ênfase4 5 2 2" xfId="4231" xr:uid="{39A08D24-E9C6-495D-8926-240D33A24781}"/>
    <cellStyle name="40% - Ênfase4 5 2 3" xfId="13268" xr:uid="{A6F5BFE7-DEA9-479E-81BC-04FA3BF2C55B}"/>
    <cellStyle name="40% - Ênfase4 5 3" xfId="4188" xr:uid="{28F92991-B2B8-4FE8-968F-3682646EA4C7}"/>
    <cellStyle name="40% - Ênfase4 5 3 2" xfId="9181" xr:uid="{F0C5A2A2-E8FB-485C-8FB3-8099A8D12129}"/>
    <cellStyle name="40% - Ênfase4 5 4" xfId="2319" xr:uid="{530DB7FC-1B4B-41B5-86F6-B01623096974}"/>
    <cellStyle name="40% - Ênfase4 50" xfId="1308" xr:uid="{CA020FBA-1DC3-4985-8CBA-D15AFA82E6E0}"/>
    <cellStyle name="40% - Ênfase4 50 2" xfId="5307" xr:uid="{33E2F11C-5190-4E56-A846-D4B108FB3D11}"/>
    <cellStyle name="40% - Ênfase4 50 2 2" xfId="9914" xr:uid="{89A15FBE-6BC6-495C-91DB-D0167587715F}"/>
    <cellStyle name="40% - Ênfase4 50 3" xfId="6544" xr:uid="{E33BCE97-0189-41DE-8666-0B21F2E09ED8}"/>
    <cellStyle name="40% - Ênfase4 50 3 2" xfId="11151" xr:uid="{E3FD0F27-387C-4F8F-84E5-C72C6473715C}"/>
    <cellStyle name="40% - Ênfase4 50 4" xfId="3022" xr:uid="{07D24DC7-7CA5-4BC3-8A67-5267CED77E2F}"/>
    <cellStyle name="40% - Ênfase4 50 4 2" xfId="14057" xr:uid="{4C70932A-8D95-4AA3-8F7B-630A5BF1C7CB}"/>
    <cellStyle name="40% - Ênfase4 50 5" xfId="8061" xr:uid="{EE593155-534D-4254-A368-172FDBD01A86}"/>
    <cellStyle name="40% - Ênfase4 51" xfId="3041" xr:uid="{5AAFD818-8408-4264-9B72-D607215D4A83}"/>
    <cellStyle name="40% - Ênfase4 51 2" xfId="5321" xr:uid="{6A302E28-858D-4117-A9DE-134D6BBCD33C}"/>
    <cellStyle name="40% - Ênfase4 51 2 2" xfId="9928" xr:uid="{7AE7E83D-E4BC-40D0-9AAC-52DDBB42EDC6}"/>
    <cellStyle name="40% - Ênfase4 51 3" xfId="6558" xr:uid="{F73BAE3F-9D61-47D2-975D-EDF8362D2B14}"/>
    <cellStyle name="40% - Ênfase4 51 3 2" xfId="11165" xr:uid="{C1C8608B-E358-40F0-B40E-285807B83C12}"/>
    <cellStyle name="40% - Ênfase4 51 4" xfId="8075" xr:uid="{3BF967E6-5A0F-4333-B787-A4373DF849B4}"/>
    <cellStyle name="40% - Ênfase4 52" xfId="3055" xr:uid="{DAFB151A-701A-4737-906A-B1B8ED12CCB2}"/>
    <cellStyle name="40% - Ênfase4 52 2" xfId="5335" xr:uid="{08EB91DB-3F90-434F-B311-2DBF2827F4E8}"/>
    <cellStyle name="40% - Ênfase4 52 2 2" xfId="9942" xr:uid="{57B84462-34AC-480C-8FE5-3147D0999642}"/>
    <cellStyle name="40% - Ênfase4 52 3" xfId="6572" xr:uid="{2B5EF73E-7C3E-4C33-8F44-C5843C607487}"/>
    <cellStyle name="40% - Ênfase4 52 3 2" xfId="11179" xr:uid="{0128E2C0-CF84-46CF-BE66-71829ED5708C}"/>
    <cellStyle name="40% - Ênfase4 52 4" xfId="8089" xr:uid="{CDBBCD28-E1CE-4882-9A0E-8D9A2E384C17}"/>
    <cellStyle name="40% - Ênfase4 53" xfId="3069" xr:uid="{F4BF1B00-9CC3-4F2C-AB91-7FBCFCC115D3}"/>
    <cellStyle name="40% - Ênfase4 53 2" xfId="5349" xr:uid="{E4A6FFC7-65FE-4A6A-AF70-21A64AFE4A45}"/>
    <cellStyle name="40% - Ênfase4 53 2 2" xfId="9956" xr:uid="{C6A54C3E-C557-4062-AF10-6AB9242B3955}"/>
    <cellStyle name="40% - Ênfase4 53 3" xfId="6586" xr:uid="{5BDFA6C8-1BCE-4E17-90F2-EE9485AAAC8D}"/>
    <cellStyle name="40% - Ênfase4 53 3 2" xfId="11193" xr:uid="{1C9C94EE-BE3E-4496-9FDA-F8A9353D1435}"/>
    <cellStyle name="40% - Ênfase4 53 4" xfId="8103" xr:uid="{D9FFC612-2C43-4162-9C95-81392AD82302}"/>
    <cellStyle name="40% - Ênfase4 54" xfId="3083" xr:uid="{76574BF8-5E12-4863-BA26-74AD887A5A85}"/>
    <cellStyle name="40% - Ênfase4 54 2" xfId="5363" xr:uid="{740AB066-0F5E-4345-99D9-FFFF610FD081}"/>
    <cellStyle name="40% - Ênfase4 54 2 2" xfId="9970" xr:uid="{FF586BE3-79A1-4387-83D6-8BA6EB89C554}"/>
    <cellStyle name="40% - Ênfase4 54 3" xfId="6600" xr:uid="{E6307AE3-B42F-4BA3-B338-1A23E7BFBFB6}"/>
    <cellStyle name="40% - Ênfase4 54 3 2" xfId="11207" xr:uid="{30C14653-5136-415A-9FF5-2B14747BFAEC}"/>
    <cellStyle name="40% - Ênfase4 54 4" xfId="8117" xr:uid="{E2721621-EECD-430C-9EA8-E693452AF9B8}"/>
    <cellStyle name="40% - Ênfase4 55" xfId="3097" xr:uid="{2D2FC4E9-18A4-4144-96C9-0779A611C263}"/>
    <cellStyle name="40% - Ênfase4 55 2" xfId="5377" xr:uid="{F266D9CB-EE72-4B02-B7C9-9D8B6D1430C1}"/>
    <cellStyle name="40% - Ênfase4 55 2 2" xfId="9984" xr:uid="{2F95898E-40A0-42B5-A038-3728AFF8FD68}"/>
    <cellStyle name="40% - Ênfase4 55 3" xfId="6614" xr:uid="{49947E62-EBB7-420A-8609-C753DCEC7201}"/>
    <cellStyle name="40% - Ênfase4 55 3 2" xfId="11221" xr:uid="{3A58B5BD-FDC7-457E-BFF5-4813056E47C2}"/>
    <cellStyle name="40% - Ênfase4 55 4" xfId="8131" xr:uid="{0920B29C-CF69-4851-97FD-7D7AD58C31CD}"/>
    <cellStyle name="40% - Ênfase4 56" xfId="3111" xr:uid="{EAAC3F4C-66C1-4E12-ABD5-8BBEF47A755B}"/>
    <cellStyle name="40% - Ênfase4 56 2" xfId="5391" xr:uid="{EB4C5201-F144-44D9-8419-F4B78DC2F4BA}"/>
    <cellStyle name="40% - Ênfase4 56 2 2" xfId="9998" xr:uid="{2ACC063D-9360-4946-805C-7ABE53AF420B}"/>
    <cellStyle name="40% - Ênfase4 56 3" xfId="6628" xr:uid="{0A814A5A-E998-4141-B7B2-9C273F705706}"/>
    <cellStyle name="40% - Ênfase4 56 3 2" xfId="11235" xr:uid="{ACB2B08F-9C5D-4F84-B6BA-176F9567E67E}"/>
    <cellStyle name="40% - Ênfase4 56 4" xfId="8145" xr:uid="{2B4B42FB-E58E-44C4-AAE8-467328DF9DC7}"/>
    <cellStyle name="40% - Ênfase4 57" xfId="3125" xr:uid="{9C38BF63-F6EB-4D74-B2D0-ED1E48CA8B71}"/>
    <cellStyle name="40% - Ênfase4 57 2" xfId="5405" xr:uid="{F390209E-E274-42F9-9D06-A1CB04D82F5C}"/>
    <cellStyle name="40% - Ênfase4 57 2 2" xfId="10012" xr:uid="{51B1C757-1CFB-4F7C-9B8A-08BDA4CA1C7B}"/>
    <cellStyle name="40% - Ênfase4 57 3" xfId="6642" xr:uid="{CCE40113-7C6B-4882-BB57-8CD2663FB5BA}"/>
    <cellStyle name="40% - Ênfase4 57 3 2" xfId="11249" xr:uid="{BDDA9E1E-DE04-4F12-B36B-6D4F398ED3FE}"/>
    <cellStyle name="40% - Ênfase4 57 4" xfId="8159" xr:uid="{8F2C0300-8BA6-4786-8A57-2D1287F17240}"/>
    <cellStyle name="40% - Ênfase4 58" xfId="3139" xr:uid="{CA801361-B0E9-4E99-91C1-16D4015407FA}"/>
    <cellStyle name="40% - Ênfase4 58 2" xfId="5419" xr:uid="{332C791C-162A-4922-A072-6E98FE81809B}"/>
    <cellStyle name="40% - Ênfase4 58 2 2" xfId="10026" xr:uid="{3D177FB1-DD29-4D25-8013-820327EB5EDC}"/>
    <cellStyle name="40% - Ênfase4 58 3" xfId="6656" xr:uid="{E40BC758-C984-44E7-8602-3B8D606D9EB9}"/>
    <cellStyle name="40% - Ênfase4 58 3 2" xfId="11263" xr:uid="{0997EAF8-172D-4791-94F1-20ED31D4355B}"/>
    <cellStyle name="40% - Ênfase4 58 4" xfId="8173" xr:uid="{F23E9B76-5FC2-41D5-9CBE-69740D901C64}"/>
    <cellStyle name="40% - Ênfase4 59" xfId="3153" xr:uid="{4676308A-5B05-4F85-9334-CD4D86F3134E}"/>
    <cellStyle name="40% - Ênfase4 59 2" xfId="5433" xr:uid="{5FFEE8F7-BB1E-49A6-8732-2B6EC858CCF4}"/>
    <cellStyle name="40% - Ênfase4 59 2 2" xfId="10040" xr:uid="{979E86D2-511C-4C67-BDB6-6A81365701B8}"/>
    <cellStyle name="40% - Ênfase4 59 3" xfId="6670" xr:uid="{6F77DF50-DBF6-41F0-B8E8-29A4C4C47CCC}"/>
    <cellStyle name="40% - Ênfase4 59 3 2" xfId="11277" xr:uid="{F4117035-9524-474F-96D6-AF13491D2D88}"/>
    <cellStyle name="40% - Ênfase4 59 4" xfId="8187" xr:uid="{8403B99D-4D7A-4581-82F6-2ED680C135A6}"/>
    <cellStyle name="40% - Ênfase4 6" xfId="444" xr:uid="{2F71F583-36A0-4B9A-A747-62A87572A96A}"/>
    <cellStyle name="40% - Ênfase4 6 2" xfId="1393" xr:uid="{9F288B72-39BF-49F3-B42B-8286DE8B5366}"/>
    <cellStyle name="40% - Ênfase4 6 2 2" xfId="4615" xr:uid="{78B61726-775B-47E5-9076-F8BA094B445F}"/>
    <cellStyle name="40% - Ênfase4 6 2 3" xfId="13280" xr:uid="{33655AC4-4D97-417F-898E-EA70208021BB}"/>
    <cellStyle name="40% - Ênfase4 6 3" xfId="7149" xr:uid="{23E5340C-BDAF-4D2D-B61B-7A7264C25F02}"/>
    <cellStyle name="40% - Ênfase4 6 3 2" xfId="11748" xr:uid="{CFCD1B60-15AB-423C-844B-7FC80B898FC6}"/>
    <cellStyle name="40% - Ênfase4 6 4" xfId="2333" xr:uid="{054A33A9-4FFA-46C6-97F8-F43BCBC1EE95}"/>
    <cellStyle name="40% - Ênfase4 60" xfId="3167" xr:uid="{8AFE5319-1F67-4E6D-878B-13F3C40EE8DE}"/>
    <cellStyle name="40% - Ênfase4 60 2" xfId="5447" xr:uid="{0C5F4C22-3B20-4BFA-84E9-F6847F2CF83E}"/>
    <cellStyle name="40% - Ênfase4 60 2 2" xfId="10054" xr:uid="{1F76AA2B-278B-4332-B050-299BD69FB8B9}"/>
    <cellStyle name="40% - Ênfase4 60 3" xfId="6684" xr:uid="{7C21D9CC-5869-4E6E-97BB-703B8296DA5C}"/>
    <cellStyle name="40% - Ênfase4 60 3 2" xfId="11291" xr:uid="{EB4C880F-8FC6-45E3-BE20-AD76CE0DCF5B}"/>
    <cellStyle name="40% - Ênfase4 60 4" xfId="8201" xr:uid="{C3DBC957-1FDE-4AE3-B850-33F237FF7DE9}"/>
    <cellStyle name="40% - Ênfase4 61" xfId="3181" xr:uid="{C28709CB-EE57-4A31-A422-A804E7E2370E}"/>
    <cellStyle name="40% - Ênfase4 61 2" xfId="5461" xr:uid="{8FB01F96-DCD9-40B2-91BA-91804386D8E9}"/>
    <cellStyle name="40% - Ênfase4 61 2 2" xfId="10068" xr:uid="{6995E935-0380-4BE5-B6FF-3DC83E441A18}"/>
    <cellStyle name="40% - Ênfase4 61 3" xfId="6698" xr:uid="{1992FCF9-02CA-4730-8C87-1E7B5329E1EE}"/>
    <cellStyle name="40% - Ênfase4 61 3 2" xfId="11305" xr:uid="{43A8C243-DF1B-4015-A390-557D3DE4DE3B}"/>
    <cellStyle name="40% - Ênfase4 61 4" xfId="8215" xr:uid="{87B3444F-EFE7-4B57-9779-5FE9A74DD58E}"/>
    <cellStyle name="40% - Ênfase4 62" xfId="3195" xr:uid="{D2B799BD-E26E-4974-9481-67765EF00F19}"/>
    <cellStyle name="40% - Ênfase4 62 2" xfId="5475" xr:uid="{0134AAFC-3AC5-42FD-9116-B4D03EDF9D68}"/>
    <cellStyle name="40% - Ênfase4 62 2 2" xfId="10082" xr:uid="{69096DB9-F632-422B-A471-2ACA06E0BAA0}"/>
    <cellStyle name="40% - Ênfase4 62 3" xfId="6712" xr:uid="{C5FF2E51-C7B7-4DB2-9E28-C7DDA5BF982B}"/>
    <cellStyle name="40% - Ênfase4 62 3 2" xfId="11319" xr:uid="{2C24D540-9483-4828-A570-DA0E57DF5A7E}"/>
    <cellStyle name="40% - Ênfase4 62 4" xfId="8229" xr:uid="{D57EC738-5780-45CC-8B60-783F9DA671A5}"/>
    <cellStyle name="40% - Ênfase4 63" xfId="3209" xr:uid="{ECDAC8FC-7BED-425A-A9B7-7BB54F59968F}"/>
    <cellStyle name="40% - Ênfase4 63 2" xfId="5489" xr:uid="{55FE2257-6169-4D34-A06C-5A9FBEC241AB}"/>
    <cellStyle name="40% - Ênfase4 63 2 2" xfId="10096" xr:uid="{E12BEF52-4B81-4DC6-AF16-FFD28548AA14}"/>
    <cellStyle name="40% - Ênfase4 63 3" xfId="6726" xr:uid="{5D82E981-9CEA-4E67-98B1-9BFE54F0A99D}"/>
    <cellStyle name="40% - Ênfase4 63 3 2" xfId="11333" xr:uid="{E97EF090-C647-4D8F-AA79-ABC133F8A927}"/>
    <cellStyle name="40% - Ênfase4 63 4" xfId="8243" xr:uid="{D01C380C-EA48-4F8A-913E-9508FB498D8F}"/>
    <cellStyle name="40% - Ênfase4 64" xfId="3223" xr:uid="{BFA1D48C-1DF4-4A1D-A97F-4517686431C7}"/>
    <cellStyle name="40% - Ênfase4 64 2" xfId="5503" xr:uid="{C3210B6E-227D-4A30-9F3E-3F62E66C1896}"/>
    <cellStyle name="40% - Ênfase4 64 2 2" xfId="10110" xr:uid="{50C7C74F-0D8E-483A-81A8-042F67E58ECC}"/>
    <cellStyle name="40% - Ênfase4 64 3" xfId="6740" xr:uid="{3CA6F7D1-63DC-4294-B12F-FA01F0F7F7BE}"/>
    <cellStyle name="40% - Ênfase4 64 3 2" xfId="11347" xr:uid="{082225DD-B4A5-4B19-BF50-D33027954EEC}"/>
    <cellStyle name="40% - Ênfase4 64 4" xfId="8257" xr:uid="{3412B4A3-EC7B-46F2-86A5-73DB29AE6EDA}"/>
    <cellStyle name="40% - Ênfase4 65" xfId="3237" xr:uid="{2ABA6E82-5587-4D22-A330-C4C00E85D634}"/>
    <cellStyle name="40% - Ênfase4 65 2" xfId="5517" xr:uid="{C76FEFD9-2583-4746-92E6-B039895DAF6C}"/>
    <cellStyle name="40% - Ênfase4 65 2 2" xfId="10124" xr:uid="{AC968E60-B874-4915-BC6D-DB33AD437D88}"/>
    <cellStyle name="40% - Ênfase4 65 3" xfId="6754" xr:uid="{C5A05C69-308B-4B37-BA80-513D953F72D7}"/>
    <cellStyle name="40% - Ênfase4 65 3 2" xfId="11361" xr:uid="{7459AF4C-540E-41D5-B41A-7C72636E8186}"/>
    <cellStyle name="40% - Ênfase4 65 4" xfId="8271" xr:uid="{6CA9C78A-D135-44CF-9AD5-047621EB6DCF}"/>
    <cellStyle name="40% - Ênfase4 66" xfId="3251" xr:uid="{0699ADEE-DBAF-4628-8417-1218E2629B9A}"/>
    <cellStyle name="40% - Ênfase4 66 2" xfId="5531" xr:uid="{E48D5941-E009-46BE-9056-A14F0D4B9A66}"/>
    <cellStyle name="40% - Ênfase4 66 2 2" xfId="10138" xr:uid="{271BD4B4-4F1C-4E90-8FAA-8317334FF2D9}"/>
    <cellStyle name="40% - Ênfase4 66 3" xfId="6768" xr:uid="{1BB17AA7-8721-42D6-95B8-60AABBD93F2B}"/>
    <cellStyle name="40% - Ênfase4 66 3 2" xfId="11375" xr:uid="{8C17BECF-3CC6-48C8-A0E9-5CCFD30DA3DC}"/>
    <cellStyle name="40% - Ênfase4 66 4" xfId="8285" xr:uid="{194463C9-D3DB-4306-89D3-4EC17199CA19}"/>
    <cellStyle name="40% - Ênfase4 67" xfId="3265" xr:uid="{9E55132B-3518-465E-A606-A569054BE18C}"/>
    <cellStyle name="40% - Ênfase4 67 2" xfId="5545" xr:uid="{B2BA3F8C-B568-4D1D-9C94-A9274A794024}"/>
    <cellStyle name="40% - Ênfase4 67 2 2" xfId="10152" xr:uid="{E1C6F0BD-B87A-49C1-8574-2D760F7EAAFA}"/>
    <cellStyle name="40% - Ênfase4 67 3" xfId="6782" xr:uid="{923AAD98-5D56-4B3C-ADA9-3BF988659971}"/>
    <cellStyle name="40% - Ênfase4 67 3 2" xfId="11389" xr:uid="{7C0BB82C-EB38-421D-B1F5-468690B304BF}"/>
    <cellStyle name="40% - Ênfase4 67 4" xfId="8299" xr:uid="{9BB54642-A969-4C75-86B0-7713A89257A7}"/>
    <cellStyle name="40% - Ênfase4 68" xfId="3279" xr:uid="{3E00A72D-A08D-4410-8744-441597F3ACFB}"/>
    <cellStyle name="40% - Ênfase4 68 2" xfId="5559" xr:uid="{FB1E663C-F0D8-4A94-BE7D-C33937D97FD4}"/>
    <cellStyle name="40% - Ênfase4 68 2 2" xfId="10166" xr:uid="{3BDFC58E-AA6E-4008-8894-0CB59651A3E1}"/>
    <cellStyle name="40% - Ênfase4 68 3" xfId="6796" xr:uid="{11FA1C6D-26EF-4838-9842-CF2BCB6E228B}"/>
    <cellStyle name="40% - Ênfase4 68 3 2" xfId="11403" xr:uid="{48D925FD-1CF8-4D8D-91C2-1F12F4B17810}"/>
    <cellStyle name="40% - Ênfase4 68 4" xfId="8313" xr:uid="{B6B60534-60DD-4AA1-BD58-70260D917296}"/>
    <cellStyle name="40% - Ênfase4 69" xfId="3293" xr:uid="{0106798B-91F9-4F0A-89D9-3CB3EBFBA650}"/>
    <cellStyle name="40% - Ênfase4 69 2" xfId="5573" xr:uid="{5096DEA8-3E68-4069-81B3-69B124564D31}"/>
    <cellStyle name="40% - Ênfase4 69 2 2" xfId="10180" xr:uid="{E61424AF-7FFB-4FF1-BFF1-661F7C1D0B41}"/>
    <cellStyle name="40% - Ênfase4 69 3" xfId="6810" xr:uid="{AA20A236-A4BC-4179-A00F-ECD3AEA9B1FA}"/>
    <cellStyle name="40% - Ênfase4 69 3 2" xfId="11417" xr:uid="{2A76F224-5A37-4163-B051-3670DAAD7347}"/>
    <cellStyle name="40% - Ênfase4 69 4" xfId="8327" xr:uid="{D8FCFBBB-62E8-4CE1-BDA3-66C21E97A551}"/>
    <cellStyle name="40% - Ênfase4 7" xfId="459" xr:uid="{E1BBA9E4-D2C2-4381-A588-ABA33405DF39}"/>
    <cellStyle name="40% - Ênfase4 7 2" xfId="1408" xr:uid="{01A904FC-A986-45E9-97DC-4AB0C8B70AFC}"/>
    <cellStyle name="40% - Ênfase4 7 2 2" xfId="4660" xr:uid="{26F33D74-6E0E-411F-BD6D-181793F43555}"/>
    <cellStyle name="40% - Ênfase4 7 2 2 2" xfId="14212" xr:uid="{6471705E-AF39-43F1-B3EA-CE55D9669FB4}"/>
    <cellStyle name="40% - Ênfase4 7 2 3" xfId="9300" xr:uid="{17551038-33E9-43BF-9766-9C4B9F421964}"/>
    <cellStyle name="40% - Ênfase4 7 3" xfId="5926" xr:uid="{70334D9F-BA83-45B4-8481-69B7E31E6524}"/>
    <cellStyle name="40% - Ênfase4 7 3 2" xfId="10533" xr:uid="{3FAE9385-4FA5-4965-B73B-44613A4924DF}"/>
    <cellStyle name="40% - Ênfase4 7 4" xfId="4307" xr:uid="{6485B08F-F60E-4F29-8983-0D08E96D8FBA}"/>
    <cellStyle name="40% - Ênfase4 7 4 2" xfId="9213" xr:uid="{5FB1CE4F-56C7-4AB0-B20C-517728AA772F}"/>
    <cellStyle name="40% - Ênfase4 7 5" xfId="2347" xr:uid="{3588EBDE-631E-47FC-8198-938D3321FAE8}"/>
    <cellStyle name="40% - Ênfase4 70" xfId="3307" xr:uid="{749F3D57-65A6-4316-AE63-6301CEA9BDE9}"/>
    <cellStyle name="40% - Ênfase4 70 2" xfId="5587" xr:uid="{9143F678-00ED-4117-9749-4012BE856DA3}"/>
    <cellStyle name="40% - Ênfase4 70 2 2" xfId="10194" xr:uid="{8C67678D-B13E-4F71-91E3-204348510379}"/>
    <cellStyle name="40% - Ênfase4 70 3" xfId="6824" xr:uid="{EC40715A-1E9D-40F6-B462-6CA082F38649}"/>
    <cellStyle name="40% - Ênfase4 70 3 2" xfId="11431" xr:uid="{257A877E-9845-453A-AF04-E5746E6FAE8F}"/>
    <cellStyle name="40% - Ênfase4 70 4" xfId="4197" xr:uid="{267A0490-52E5-4D10-90D7-E61CCCD188F3}"/>
    <cellStyle name="40% - Ênfase4 70 5" xfId="8341" xr:uid="{389E5912-BF6C-46A6-8167-0E7FAD4388B5}"/>
    <cellStyle name="40% - Ênfase4 71" xfId="3321" xr:uid="{4EE3779D-83AB-4364-B71B-CF6D2FBD51BC}"/>
    <cellStyle name="40% - Ênfase4 71 2" xfId="5601" xr:uid="{5D8B009C-20C5-4AFC-900E-D63B406B64C5}"/>
    <cellStyle name="40% - Ênfase4 71 2 2" xfId="10208" xr:uid="{32D57C6D-6B20-4196-B05B-F5840156EE7E}"/>
    <cellStyle name="40% - Ênfase4 71 3" xfId="6838" xr:uid="{79219181-0B42-4A5A-9777-39203902719B}"/>
    <cellStyle name="40% - Ênfase4 71 3 2" xfId="11445" xr:uid="{5D4D9E5D-E63A-481C-81CB-4E38728A20BA}"/>
    <cellStyle name="40% - Ênfase4 71 4" xfId="8355" xr:uid="{0788E910-D90B-4D93-AFA7-BB226512CA39}"/>
    <cellStyle name="40% - Ênfase4 72" xfId="3335" xr:uid="{741CEA70-857E-4839-95E6-A2F3765946F2}"/>
    <cellStyle name="40% - Ênfase4 72 2" xfId="5615" xr:uid="{FC9C020A-E026-4774-A2D0-9C779A6A1876}"/>
    <cellStyle name="40% - Ênfase4 72 2 2" xfId="10222" xr:uid="{9E29784E-ED6C-402A-975E-91CBADF39F6B}"/>
    <cellStyle name="40% - Ênfase4 72 3" xfId="6852" xr:uid="{155AE626-2C7F-4AA2-A2F3-62853802BD5D}"/>
    <cellStyle name="40% - Ênfase4 72 3 2" xfId="11459" xr:uid="{614809B7-0133-4678-92B5-5A50B3BDB55F}"/>
    <cellStyle name="40% - Ênfase4 72 4" xfId="8369" xr:uid="{EDB98CAF-9FD4-4568-ADA5-013A25CD207C}"/>
    <cellStyle name="40% - Ênfase4 73" xfId="3349" xr:uid="{1177E96B-AB62-41B9-A271-D07862313D96}"/>
    <cellStyle name="40% - Ênfase4 73 2" xfId="5629" xr:uid="{9F37359E-32D3-4B72-A011-461C07B95089}"/>
    <cellStyle name="40% - Ênfase4 73 2 2" xfId="10236" xr:uid="{DC7E36B4-E3D0-49D9-81B7-409C9DF2F91E}"/>
    <cellStyle name="40% - Ênfase4 73 3" xfId="6866" xr:uid="{5A6553FA-7A18-48BD-82D9-E58840E0A627}"/>
    <cellStyle name="40% - Ênfase4 73 3 2" xfId="11473" xr:uid="{78CD32E0-DBC7-46CE-934A-191C6AEE7500}"/>
    <cellStyle name="40% - Ênfase4 73 4" xfId="8383" xr:uid="{673C9EB1-D534-4CFC-A747-858A85E9FD37}"/>
    <cellStyle name="40% - Ênfase4 74" xfId="3363" xr:uid="{62946E54-3FAD-4EDA-8CB6-42B02A787CB0}"/>
    <cellStyle name="40% - Ênfase4 74 2" xfId="5643" xr:uid="{F3904F2A-135E-48F1-964E-FEFE26385F0E}"/>
    <cellStyle name="40% - Ênfase4 74 2 2" xfId="10250" xr:uid="{8038F173-0132-46B9-BCD0-5A8D322B973F}"/>
    <cellStyle name="40% - Ênfase4 74 3" xfId="6880" xr:uid="{1AC0B95E-0CC4-4A90-847C-D2DB0D153264}"/>
    <cellStyle name="40% - Ênfase4 74 3 2" xfId="11487" xr:uid="{9BC6D647-CC46-456F-9727-DFEA4E061F3F}"/>
    <cellStyle name="40% - Ênfase4 74 4" xfId="8397" xr:uid="{3E76E8D7-6006-4308-8AC5-DE7995992BB0}"/>
    <cellStyle name="40% - Ênfase4 75" xfId="3377" xr:uid="{B4DEB948-83C4-48F5-80BE-D98471BFDBBB}"/>
    <cellStyle name="40% - Ênfase4 75 2" xfId="5657" xr:uid="{EBE1B97C-0CDC-4306-8BEB-00E65D6C71C2}"/>
    <cellStyle name="40% - Ênfase4 75 2 2" xfId="10264" xr:uid="{DA1D87D7-4EE3-4C3C-A203-00B38ECA7FE3}"/>
    <cellStyle name="40% - Ênfase4 75 3" xfId="6894" xr:uid="{DA868F77-A93B-4FC7-A4E1-FD7FFF3A9510}"/>
    <cellStyle name="40% - Ênfase4 75 3 2" xfId="11501" xr:uid="{D914D85A-1240-40C0-A5E4-C582E60E203E}"/>
    <cellStyle name="40% - Ênfase4 75 4" xfId="8411" xr:uid="{35656B64-EB46-4D73-884F-381A1698B4BF}"/>
    <cellStyle name="40% - Ênfase4 76" xfId="3391" xr:uid="{260E8D8E-612F-461B-8FF8-E4FA89B1DF8B}"/>
    <cellStyle name="40% - Ênfase4 76 2" xfId="5671" xr:uid="{AA77BCB9-597C-4346-96A3-9D3AFF798BC3}"/>
    <cellStyle name="40% - Ênfase4 76 2 2" xfId="10278" xr:uid="{1D65C903-F9C8-4B09-8F77-CB7D7203CCDC}"/>
    <cellStyle name="40% - Ênfase4 76 3" xfId="6908" xr:uid="{029B126E-64F3-491E-9DEF-ABD1C88CD517}"/>
    <cellStyle name="40% - Ênfase4 76 3 2" xfId="11515" xr:uid="{ABA7B776-14DB-4394-9029-42BF4C3302B1}"/>
    <cellStyle name="40% - Ênfase4 76 4" xfId="8425" xr:uid="{ADF49CE6-085A-43EF-ACF2-9779C1CE5246}"/>
    <cellStyle name="40% - Ênfase4 77" xfId="3405" xr:uid="{36C1C707-2AE9-4ECF-9533-7E861D1BF4A6}"/>
    <cellStyle name="40% - Ênfase4 77 2" xfId="5685" xr:uid="{DA765958-5ABC-4388-AF1B-2CDAEAE82AAA}"/>
    <cellStyle name="40% - Ênfase4 77 2 2" xfId="10292" xr:uid="{F66A7BCE-08CE-4F2E-A139-B5B76AD744A2}"/>
    <cellStyle name="40% - Ênfase4 77 3" xfId="6922" xr:uid="{A968298B-14F6-44F2-A3C8-17C6C79BA1E3}"/>
    <cellStyle name="40% - Ênfase4 77 3 2" xfId="11529" xr:uid="{895273B0-4CE2-43A0-AC77-39EED387C0AB}"/>
    <cellStyle name="40% - Ênfase4 77 4" xfId="8439" xr:uid="{820D5AD5-67DF-4FF3-8497-265F6C095F7C}"/>
    <cellStyle name="40% - Ênfase4 78" xfId="3419" xr:uid="{A7370A25-E499-4E55-9F84-EE606869DFFC}"/>
    <cellStyle name="40% - Ênfase4 78 2" xfId="5699" xr:uid="{4A1CAD77-08B9-4D4F-A4A0-18E46DC70A5F}"/>
    <cellStyle name="40% - Ênfase4 78 2 2" xfId="10306" xr:uid="{08A91983-F000-4A82-8819-E490B97FA38B}"/>
    <cellStyle name="40% - Ênfase4 78 3" xfId="6936" xr:uid="{95D47FF0-0662-41EC-90C4-234C7FC90F3B}"/>
    <cellStyle name="40% - Ênfase4 78 3 2" xfId="11543" xr:uid="{56D768E0-9221-42C7-B3F9-D0E5DA62626B}"/>
    <cellStyle name="40% - Ênfase4 78 4" xfId="8453" xr:uid="{73572287-ED6E-4E6D-BAA6-C3621D3E5282}"/>
    <cellStyle name="40% - Ênfase4 79" xfId="3433" xr:uid="{33C8606E-8880-4A39-AAFC-0F607356B48A}"/>
    <cellStyle name="40% - Ênfase4 79 2" xfId="5713" xr:uid="{B4F1069E-10B1-493C-87B9-D0B0B5D8E810}"/>
    <cellStyle name="40% - Ênfase4 79 2 2" xfId="10320" xr:uid="{06CEBCEF-D9D5-4C4D-A990-B1DFD57DD348}"/>
    <cellStyle name="40% - Ênfase4 79 3" xfId="6950" xr:uid="{B449D43F-DBBB-4051-9A92-9D28DA18132D}"/>
    <cellStyle name="40% - Ênfase4 79 3 2" xfId="11557" xr:uid="{34A8B838-9C61-4B9E-95A7-4CA40297FFC9}"/>
    <cellStyle name="40% - Ênfase4 79 4" xfId="8467" xr:uid="{D04C5D04-670F-4B6E-B412-04F791BE57BC}"/>
    <cellStyle name="40% - Ênfase4 8" xfId="474" xr:uid="{1D25C27B-8D84-4795-9B0D-AE64C31A36D5}"/>
    <cellStyle name="40% - Ênfase4 8 2" xfId="1423" xr:uid="{E72D6DF3-DC54-4EA1-9CBD-D10FB28B1265}"/>
    <cellStyle name="40% - Ênfase4 8 2 2" xfId="4675" xr:uid="{B7E25DA9-9C32-4762-8213-BE308C410D6F}"/>
    <cellStyle name="40% - Ênfase4 8 2 2 2" xfId="14226" xr:uid="{0D1EF852-4A74-4132-9569-6ADFAA6E1337}"/>
    <cellStyle name="40% - Ênfase4 8 2 3" xfId="9315" xr:uid="{6C5BC14A-FC06-4191-9DD9-3C692360467C}"/>
    <cellStyle name="40% - Ênfase4 8 3" xfId="5941" xr:uid="{45CC01B4-84B8-4D79-AA52-C74F319E8AB4}"/>
    <cellStyle name="40% - Ênfase4 8 3 2" xfId="10548" xr:uid="{38F592CE-B91C-4A87-AC32-1580E445AF59}"/>
    <cellStyle name="40% - Ênfase4 8 4" xfId="4322" xr:uid="{0CE4BBAF-7F45-4B9F-A2CD-794BD3E8CE42}"/>
    <cellStyle name="40% - Ênfase4 8 4 2" xfId="9228" xr:uid="{412BC3C5-7232-4687-8F2F-050FA26A9962}"/>
    <cellStyle name="40% - Ênfase4 8 5" xfId="2361" xr:uid="{322A5E1E-6FD2-4660-8DDF-9952E9E9821C}"/>
    <cellStyle name="40% - Ênfase4 80" xfId="3447" xr:uid="{8196D43E-9604-4434-9A52-8C0E6CDCA74D}"/>
    <cellStyle name="40% - Ênfase4 80 2" xfId="5727" xr:uid="{B8C164B2-76DB-4FA8-BF03-48DF397798CB}"/>
    <cellStyle name="40% - Ênfase4 80 2 2" xfId="10334" xr:uid="{E1E92DD1-E1C9-4838-B684-984A6C5B50F4}"/>
    <cellStyle name="40% - Ênfase4 80 3" xfId="6964" xr:uid="{5368462B-5DE7-4A51-BF54-EB57C47E15E0}"/>
    <cellStyle name="40% - Ênfase4 80 3 2" xfId="11571" xr:uid="{B10EED9B-CE3D-4ED3-9777-9970B6A69886}"/>
    <cellStyle name="40% - Ênfase4 80 4" xfId="8481" xr:uid="{0E462571-29FE-4AA4-B9CF-268ECE413DEF}"/>
    <cellStyle name="40% - Ênfase4 81" xfId="3461" xr:uid="{2067343C-3A87-479E-B3C5-E0CADE0278E8}"/>
    <cellStyle name="40% - Ênfase4 81 2" xfId="5741" xr:uid="{8FED6E0D-F75D-4B22-8E3E-B8774D991779}"/>
    <cellStyle name="40% - Ênfase4 81 2 2" xfId="10348" xr:uid="{A6635B6A-41E1-46EB-A74A-86209DBB680A}"/>
    <cellStyle name="40% - Ênfase4 81 3" xfId="6978" xr:uid="{82661A9F-5BBE-4FB0-9E80-7D5B135B3EF0}"/>
    <cellStyle name="40% - Ênfase4 81 3 2" xfId="11585" xr:uid="{32E2A725-6B2F-4E7B-9BDB-3FC8C65BC664}"/>
    <cellStyle name="40% - Ênfase4 81 4" xfId="8495" xr:uid="{7C1FFEE9-A858-4D19-9C1D-EFC22E52BBC0}"/>
    <cellStyle name="40% - Ênfase4 82" xfId="3475" xr:uid="{67205247-4AEE-41B0-934D-3F8C43094627}"/>
    <cellStyle name="40% - Ênfase4 82 2" xfId="5755" xr:uid="{E2BBDB7D-DE15-4807-A05B-41BE67AC43A9}"/>
    <cellStyle name="40% - Ênfase4 82 2 2" xfId="10362" xr:uid="{8660399A-D48C-4EB4-9C93-71C1A1FBF8F3}"/>
    <cellStyle name="40% - Ênfase4 82 3" xfId="6992" xr:uid="{27BD658C-EB32-4DB7-BAAD-1339F988EE5F}"/>
    <cellStyle name="40% - Ênfase4 82 3 2" xfId="11599" xr:uid="{4A974526-FA14-4FED-9D27-025E4982C8F8}"/>
    <cellStyle name="40% - Ênfase4 82 4" xfId="8509" xr:uid="{630109B7-A377-49C8-9CC9-5F7C1E9F03FD}"/>
    <cellStyle name="40% - Ênfase4 83" xfId="3489" xr:uid="{6CCD01C5-71AC-4A5E-A67A-35C2FFB67690}"/>
    <cellStyle name="40% - Ênfase4 83 2" xfId="5769" xr:uid="{ACDB2248-05F2-4534-BF2D-F5E01470ABD1}"/>
    <cellStyle name="40% - Ênfase4 83 2 2" xfId="10376" xr:uid="{465F58B2-008D-40CE-A9D7-81E98626F625}"/>
    <cellStyle name="40% - Ênfase4 83 3" xfId="7006" xr:uid="{85EF36EF-CCDD-4179-B6CD-723E6232630B}"/>
    <cellStyle name="40% - Ênfase4 83 3 2" xfId="11613" xr:uid="{74E936AA-6045-4725-8E67-DD59D820A254}"/>
    <cellStyle name="40% - Ênfase4 83 4" xfId="8523" xr:uid="{41293E7D-41C3-4D8B-81C1-2E210036642D}"/>
    <cellStyle name="40% - Ênfase4 84" xfId="3503" xr:uid="{8103CD5E-C402-426A-A204-D54C30A2A0E0}"/>
    <cellStyle name="40% - Ênfase4 84 2" xfId="5783" xr:uid="{C4EC06B5-DE7C-4029-A71D-50C5027E3ADA}"/>
    <cellStyle name="40% - Ênfase4 84 2 2" xfId="10390" xr:uid="{D0F030D6-6D84-4385-B2DD-B8EABBF48E31}"/>
    <cellStyle name="40% - Ênfase4 84 3" xfId="7020" xr:uid="{2EBEC53C-8D04-413B-B549-995CBEDBB155}"/>
    <cellStyle name="40% - Ênfase4 84 3 2" xfId="11627" xr:uid="{3AE50BEF-1961-4F0C-A04D-5FAAD3D00143}"/>
    <cellStyle name="40% - Ênfase4 84 4" xfId="8537" xr:uid="{A1EAC252-7965-42F2-AE0F-C6B39EE4C162}"/>
    <cellStyle name="40% - Ênfase4 85" xfId="3517" xr:uid="{90B171FD-AF06-4002-8995-F159B5CC2EFE}"/>
    <cellStyle name="40% - Ênfase4 85 2" xfId="5797" xr:uid="{4B49005B-1855-44D6-BF71-013380043F2C}"/>
    <cellStyle name="40% - Ênfase4 85 2 2" xfId="10404" xr:uid="{4994E83C-3485-41F1-8110-AF4B8811A4B4}"/>
    <cellStyle name="40% - Ênfase4 85 3" xfId="7034" xr:uid="{DB896BC7-0CF3-4FFC-BB31-3532F030DAC1}"/>
    <cellStyle name="40% - Ênfase4 85 3 2" xfId="11641" xr:uid="{4CF1135C-55EF-4917-A808-F96E2525C700}"/>
    <cellStyle name="40% - Ênfase4 85 4" xfId="8551" xr:uid="{75F51086-F279-4215-8CF7-EBAD737EAA49}"/>
    <cellStyle name="40% - Ênfase4 86" xfId="3531" xr:uid="{A542A902-9F3E-4F62-82AC-20660C6DB74C}"/>
    <cellStyle name="40% - Ênfase4 86 2" xfId="5811" xr:uid="{16EF6968-E691-42A3-8CD2-C8A864D307D3}"/>
    <cellStyle name="40% - Ênfase4 86 2 2" xfId="10418" xr:uid="{6EF9CBD4-604E-4F8E-A059-660818375D5D}"/>
    <cellStyle name="40% - Ênfase4 86 3" xfId="7048" xr:uid="{4378B462-7401-4D5E-9C17-454EFCE1E9EA}"/>
    <cellStyle name="40% - Ênfase4 86 3 2" xfId="11655" xr:uid="{CF75A9DD-8CA9-4227-A04D-FEB477207926}"/>
    <cellStyle name="40% - Ênfase4 86 4" xfId="8565" xr:uid="{CE267E1C-7A25-4360-80C2-146EEC3CA03F}"/>
    <cellStyle name="40% - Ênfase4 87" xfId="3545" xr:uid="{2409A131-E52E-49AE-A57C-315910EF99F8}"/>
    <cellStyle name="40% - Ênfase4 87 2" xfId="5825" xr:uid="{EA319733-EF5A-4718-A8FB-EC04122E406F}"/>
    <cellStyle name="40% - Ênfase4 87 2 2" xfId="10432" xr:uid="{D77DB833-A217-4AA7-9E14-56AD49AD72EE}"/>
    <cellStyle name="40% - Ênfase4 87 3" xfId="7062" xr:uid="{ADD0DF4E-9526-4654-8E2F-0C26B65596C7}"/>
    <cellStyle name="40% - Ênfase4 87 3 2" xfId="11669" xr:uid="{366801F0-52C5-4730-8853-E07E44FF2E1F}"/>
    <cellStyle name="40% - Ênfase4 87 4" xfId="8579" xr:uid="{EAFB294A-22D5-443F-872F-031026C19ACD}"/>
    <cellStyle name="40% - Ênfase4 88" xfId="3559" xr:uid="{A56742D5-6971-4F9D-8D57-1451307C43B2}"/>
    <cellStyle name="40% - Ênfase4 88 2" xfId="5839" xr:uid="{FDAD13D8-E345-4BB4-B1E3-83338A15A569}"/>
    <cellStyle name="40% - Ênfase4 88 2 2" xfId="10446" xr:uid="{D64B4253-5C65-402F-B08A-E14813AA9EC9}"/>
    <cellStyle name="40% - Ênfase4 88 3" xfId="7076" xr:uid="{14E1EF08-C79A-430C-A933-4520EA3BDB5D}"/>
    <cellStyle name="40% - Ênfase4 88 3 2" xfId="11683" xr:uid="{629772DD-CEBE-4128-AE07-CFFF46FE850A}"/>
    <cellStyle name="40% - Ênfase4 88 4" xfId="8593" xr:uid="{A3E7A505-6A61-4BCC-9461-DBB75C1A3EC7}"/>
    <cellStyle name="40% - Ênfase4 89" xfId="3573" xr:uid="{FAC95E07-140B-42B2-82D2-7C4E83FBA745}"/>
    <cellStyle name="40% - Ênfase4 89 2" xfId="5853" xr:uid="{1A13D7D3-F364-43AB-BE95-95D32D45097D}"/>
    <cellStyle name="40% - Ênfase4 89 2 2" xfId="10460" xr:uid="{8BEA5747-705F-4875-85D8-40F1801DCF7A}"/>
    <cellStyle name="40% - Ênfase4 89 3" xfId="7090" xr:uid="{B29BA9FA-F515-4727-8012-626C02C5E1C4}"/>
    <cellStyle name="40% - Ênfase4 89 3 2" xfId="11697" xr:uid="{0FF54659-0B72-4DA4-A17E-F70CAE937B8F}"/>
    <cellStyle name="40% - Ênfase4 89 4" xfId="8607" xr:uid="{5F57D973-740D-4541-892D-EBB70B711E32}"/>
    <cellStyle name="40% - Ênfase4 9" xfId="489" xr:uid="{1A55F610-A715-40D7-803A-1719F65C1F78}"/>
    <cellStyle name="40% - Ênfase4 9 2" xfId="1438" xr:uid="{C0034BAA-BF0C-4604-9442-5DE2759E9811}"/>
    <cellStyle name="40% - Ênfase4 9 2 2" xfId="4690" xr:uid="{8EB0F4EC-9AC2-4BD3-8639-1566E040CD07}"/>
    <cellStyle name="40% - Ênfase4 9 2 3" xfId="13296" xr:uid="{A45C4C70-BCBD-4C64-A1F5-A9A0FADDCAFD}"/>
    <cellStyle name="40% - Ênfase4 9 3" xfId="4082" xr:uid="{E8C5F0E9-FFB4-4079-8405-35A6BD1D7AE3}"/>
    <cellStyle name="40% - Ênfase4 9 3 2" xfId="9103" xr:uid="{2C5A6508-5F0F-4239-8A88-1F811D1609D1}"/>
    <cellStyle name="40% - Ênfase4 9 4" xfId="2376" xr:uid="{8FC90B21-60C5-4870-B105-B4FBC3675A46}"/>
    <cellStyle name="40% - Ênfase4 90" xfId="3587" xr:uid="{416ECD69-9B43-45F8-91BA-464CFDCA286E}"/>
    <cellStyle name="40% - Ênfase4 90 2" xfId="5867" xr:uid="{7C559BDF-CE7F-496B-9B18-5EBA8503763F}"/>
    <cellStyle name="40% - Ênfase4 90 2 2" xfId="10474" xr:uid="{521865D5-56C9-4802-BEE8-F8060704C36F}"/>
    <cellStyle name="40% - Ênfase4 90 3" xfId="7104" xr:uid="{5A4CDD56-F583-49D1-B8D7-13430BCAC41E}"/>
    <cellStyle name="40% - Ênfase4 90 3 2" xfId="11711" xr:uid="{705F16FB-F795-4FCC-B5BB-91D73F99B441}"/>
    <cellStyle name="40% - Ênfase4 90 4" xfId="8621" xr:uid="{8EC56FD3-90F0-4432-B5F4-C83D1D5E01D2}"/>
    <cellStyle name="40% - Ênfase4 91" xfId="3601" xr:uid="{82801B17-5687-48CF-9EAE-E46C21859028}"/>
    <cellStyle name="40% - Ênfase4 91 2" xfId="5884" xr:uid="{6F75EF2E-8F76-4CED-93F5-92678422202C}"/>
    <cellStyle name="40% - Ênfase4 91 2 2" xfId="10491" xr:uid="{0B3C40A0-E0CF-4F21-8F7F-45A4B7A4DAF1}"/>
    <cellStyle name="40% - Ênfase4 91 3" xfId="7121" xr:uid="{AF35FAEB-7265-44E7-BEA3-D2F914FE635B}"/>
    <cellStyle name="40% - Ênfase4 91 3 2" xfId="11728" xr:uid="{03E4BF86-2D4C-4D4E-BCA6-551B8C8C6CC3}"/>
    <cellStyle name="40% - Ênfase4 91 4" xfId="8635" xr:uid="{25223BF3-305B-41A9-94F5-E6DCD4C49CA6}"/>
    <cellStyle name="40% - Ênfase4 92" xfId="3615" xr:uid="{F788A695-EC35-4AE3-B146-88B30CDA6AC7}"/>
    <cellStyle name="40% - Ênfase4 92 2" xfId="8649" xr:uid="{C4C137E1-D9EA-4169-9215-FFB2F89A4444}"/>
    <cellStyle name="40% - Ênfase4 93" xfId="3629" xr:uid="{4246DEA3-1439-412F-A1EA-32CC780E4074}"/>
    <cellStyle name="40% - Ênfase4 93 2" xfId="8663" xr:uid="{C1909FD9-0414-42C9-8BFF-0110187602F3}"/>
    <cellStyle name="40% - Ênfase4 94" xfId="3643" xr:uid="{D20D9459-D178-46CF-8C91-CB6416C0E756}"/>
    <cellStyle name="40% - Ênfase4 94 2" xfId="8677" xr:uid="{550EA1A9-32F4-413B-9457-3953169DCB4B}"/>
    <cellStyle name="40% - Ênfase4 95" xfId="3657" xr:uid="{73C53A77-A708-45E4-BD0E-42BD0B509724}"/>
    <cellStyle name="40% - Ênfase4 95 2" xfId="8691" xr:uid="{E1B06C85-2C1D-4406-8C8C-E8FC1060EE04}"/>
    <cellStyle name="40% - Ênfase4 96" xfId="3671" xr:uid="{39D35D89-3B94-4D91-B5CF-3D55981815A7}"/>
    <cellStyle name="40% - Ênfase4 96 2" xfId="8705" xr:uid="{D210FA4A-E2D6-4398-A230-4B8F2D720228}"/>
    <cellStyle name="40% - Ênfase4 97" xfId="3685" xr:uid="{14F7E409-B984-42A0-B603-61BEE36D9A74}"/>
    <cellStyle name="40% - Ênfase4 97 2" xfId="8719" xr:uid="{72732730-AFDF-4918-8ACD-81683A6EFF32}"/>
    <cellStyle name="40% - Ênfase4 98" xfId="3699" xr:uid="{1EB8DDA2-97BE-4B95-8ED8-02854F8E22B9}"/>
    <cellStyle name="40% - Ênfase4 98 2" xfId="8733" xr:uid="{CB7CF9EF-9BCF-4A80-AE86-5B0121020235}"/>
    <cellStyle name="40% - Ênfase4 99" xfId="3713" xr:uid="{226545B8-2D50-4085-A841-6171D759C0F1}"/>
    <cellStyle name="40% - Ênfase4 99 2" xfId="8747" xr:uid="{897B157A-7895-431B-8A58-FD1B8D1F128A}"/>
    <cellStyle name="40% - Ênfase5" xfId="126" builtinId="47" customBuiltin="1"/>
    <cellStyle name="40% - Ênfase5 10" xfId="506" xr:uid="{2A831710-DEC5-4DC5-876A-E3B33EA55DA1}"/>
    <cellStyle name="40% - Ênfase5 10 2" xfId="1455" xr:uid="{74D634F1-D061-4289-AFA2-E6C5E1A841AC}"/>
    <cellStyle name="40% - Ênfase5 10 2 2" xfId="4706" xr:uid="{77791012-D4A0-4F33-A0E9-71A559D05CA9}"/>
    <cellStyle name="40% - Ênfase5 10 2 2 2" xfId="14242" xr:uid="{4E2A1BAE-438D-48B7-907B-5EE3D4CB00A3}"/>
    <cellStyle name="40% - Ênfase5 10 2 3" xfId="9332" xr:uid="{0ECC1311-E49F-40C4-AACD-90F335CDF8A0}"/>
    <cellStyle name="40% - Ênfase5 10 3" xfId="5958" xr:uid="{FEF9B1D0-62B7-43F0-B727-39ABCFEC42D8}"/>
    <cellStyle name="40% - Ênfase5 10 3 2" xfId="10565" xr:uid="{7E414614-961A-42D7-9693-291E09FC747A}"/>
    <cellStyle name="40% - Ênfase5 10 4" xfId="2392" xr:uid="{862B1A1E-96DB-4920-A280-3366FC1EA1DB}"/>
    <cellStyle name="40% - Ênfase5 10 4 2" xfId="13480" xr:uid="{F7B1EC1E-208E-476D-9B76-D72A95093C7E}"/>
    <cellStyle name="40% - Ênfase5 10 5" xfId="7483" xr:uid="{DA645ED9-CD19-4255-8FCC-91D6560EF016}"/>
    <cellStyle name="40% - Ênfase5 100" xfId="3729" xr:uid="{F0CC4A5C-202B-4D66-931C-8F0C709C1B9E}"/>
    <cellStyle name="40% - Ênfase5 100 2" xfId="8763" xr:uid="{32C2A4E2-536A-4C61-A1F0-FAF375715A1E}"/>
    <cellStyle name="40% - Ênfase5 101" xfId="3743" xr:uid="{7F4003B3-9EFE-47E6-88BF-78EC91C8BC67}"/>
    <cellStyle name="40% - Ênfase5 101 2" xfId="8777" xr:uid="{FB063E22-9141-4B25-B1FC-4C5E0F280690}"/>
    <cellStyle name="40% - Ênfase5 102" xfId="3757" xr:uid="{610B9D1C-FB28-42D2-B753-AB9E0D1DBC8A}"/>
    <cellStyle name="40% - Ênfase5 102 2" xfId="8791" xr:uid="{D614DA0C-8D26-483E-BB07-E5BB2365A005}"/>
    <cellStyle name="40% - Ênfase5 103" xfId="3771" xr:uid="{F33FC6FD-875F-436D-9DEA-2AF219220171}"/>
    <cellStyle name="40% - Ênfase5 103 2" xfId="8805" xr:uid="{05C7ED92-0392-4169-A9F9-DDE9999D9AC5}"/>
    <cellStyle name="40% - Ênfase5 104" xfId="3785" xr:uid="{BA0DD48D-EF9C-472C-B8FA-A08B844D4B5D}"/>
    <cellStyle name="40% - Ênfase5 104 2" xfId="8819" xr:uid="{D05D949C-CB5D-42FA-A376-D66711B65EB2}"/>
    <cellStyle name="40% - Ênfase5 105" xfId="3799" xr:uid="{DFF6EE32-4298-41B4-83CD-B90F2C4B289A}"/>
    <cellStyle name="40% - Ênfase5 105 2" xfId="8833" xr:uid="{72442D0A-64BB-4D6E-AFC2-D23BF7FDCB4D}"/>
    <cellStyle name="40% - Ênfase5 106" xfId="3813" xr:uid="{EF9699DB-2EB2-4447-80B2-F2D1BC79366A}"/>
    <cellStyle name="40% - Ênfase5 106 2" xfId="8847" xr:uid="{7A4A0BD0-2B81-437C-9DBE-0D0A8707B877}"/>
    <cellStyle name="40% - Ênfase5 107" xfId="3827" xr:uid="{C31FA77B-C81C-4D35-A9D0-E60F6AFBBF83}"/>
    <cellStyle name="40% - Ênfase5 107 2" xfId="8861" xr:uid="{221B676E-921D-4BBC-AE21-5701A4D93068}"/>
    <cellStyle name="40% - Ênfase5 108" xfId="3841" xr:uid="{B5C687C2-C163-47FB-B0E5-09A386F3C2BB}"/>
    <cellStyle name="40% - Ênfase5 108 2" xfId="8875" xr:uid="{3FAEB084-D0AD-4D2F-9D8E-E9BE43F60BA8}"/>
    <cellStyle name="40% - Ênfase5 109" xfId="3855" xr:uid="{54416FFF-8726-4542-97F9-15C6F5B40223}"/>
    <cellStyle name="40% - Ênfase5 109 2" xfId="8889" xr:uid="{E11879F1-5568-4553-84DB-372991C1A7B2}"/>
    <cellStyle name="40% - Ênfase5 11" xfId="521" xr:uid="{0CFDC664-D5AE-4595-B446-86874CCF483D}"/>
    <cellStyle name="40% - Ênfase5 11 2" xfId="1470" xr:uid="{30D68AE3-3D52-4D04-8922-A1CF3A27C452}"/>
    <cellStyle name="40% - Ênfase5 11 2 2" xfId="4731" xr:uid="{438D3190-262F-46F8-8AC4-BB27EC9861BC}"/>
    <cellStyle name="40% - Ênfase5 11 2 3" xfId="13312" xr:uid="{8B98FA23-BEF9-484F-9824-EBD84DDAE2FB}"/>
    <cellStyle name="40% - Ênfase5 11 3" xfId="4340" xr:uid="{AB2DEBE5-5ED5-41B2-8A19-212BEE5659B0}"/>
    <cellStyle name="40% - Ênfase5 11 4" xfId="2406" xr:uid="{90D21F6B-D482-4A77-9419-D98B698A0EA0}"/>
    <cellStyle name="40% - Ênfase5 11 4 2" xfId="13494" xr:uid="{EE4A000E-442F-4FA0-B119-2CF9B6D9847C}"/>
    <cellStyle name="40% - Ênfase5 11 5" xfId="7497" xr:uid="{A4C32D0C-E725-4CFA-8A20-C01F4131EA3E}"/>
    <cellStyle name="40% - Ênfase5 110" xfId="3869" xr:uid="{69DE5B84-532C-4AB4-972D-284389B89FC5}"/>
    <cellStyle name="40% - Ênfase5 110 2" xfId="8903" xr:uid="{08789E6C-6FE7-4E72-8019-0DBB77D41787}"/>
    <cellStyle name="40% - Ênfase5 111" xfId="3883" xr:uid="{F89462FC-2701-4DC7-BC52-F608009F2275}"/>
    <cellStyle name="40% - Ênfase5 111 2" xfId="8917" xr:uid="{6573A564-7F57-4C22-8463-12C5FABB36F7}"/>
    <cellStyle name="40% - Ênfase5 112" xfId="3897" xr:uid="{040F35D9-B56B-4944-8E19-4BDD4059D083}"/>
    <cellStyle name="40% - Ênfase5 112 2" xfId="8931" xr:uid="{B1C8B41A-06B9-4F12-8029-EAA5860AE15F}"/>
    <cellStyle name="40% - Ênfase5 113" xfId="3911" xr:uid="{D098635B-D5F9-4B4C-8653-19AA49754847}"/>
    <cellStyle name="40% - Ênfase5 113 2" xfId="8945" xr:uid="{23CD5D00-E660-4AD4-8324-A2377585A0DD}"/>
    <cellStyle name="40% - Ênfase5 114" xfId="3925" xr:uid="{88BC81B6-8CDC-4833-9BEF-0E544734B1FC}"/>
    <cellStyle name="40% - Ênfase5 114 2" xfId="8959" xr:uid="{1D468343-BD1C-45E4-B26A-8AD9604D2E30}"/>
    <cellStyle name="40% - Ênfase5 115" xfId="3939" xr:uid="{CC15FCF2-3501-4E69-97F5-F75F06B62812}"/>
    <cellStyle name="40% - Ênfase5 115 2" xfId="8973" xr:uid="{085C7D56-81D7-4138-98A2-E23BA7E45F2E}"/>
    <cellStyle name="40% - Ênfase5 116" xfId="3953" xr:uid="{15E9CCFC-F513-4E10-BEF4-F3EEAD4AEB30}"/>
    <cellStyle name="40% - Ênfase5 116 2" xfId="8987" xr:uid="{44D714FA-738F-4FD1-9819-BC957F40544D}"/>
    <cellStyle name="40% - Ênfase5 117" xfId="3967" xr:uid="{927BF034-8487-454A-803A-71345DE4676C}"/>
    <cellStyle name="40% - Ênfase5 117 2" xfId="9001" xr:uid="{BD003AEE-43F7-46E5-B56A-649DEA6BE6E0}"/>
    <cellStyle name="40% - Ênfase5 118" xfId="3981" xr:uid="{5ECDA47B-270E-484E-93C4-F07031A21BD5}"/>
    <cellStyle name="40% - Ênfase5 118 2" xfId="9015" xr:uid="{16250874-9F04-445F-B91D-791E3F549695}"/>
    <cellStyle name="40% - Ênfase5 119" xfId="3995" xr:uid="{D333DCF8-964B-4975-9F95-D93CED0D8273}"/>
    <cellStyle name="40% - Ênfase5 119 2" xfId="9029" xr:uid="{5EB61890-E761-46C6-BA2E-70F7D21D6905}"/>
    <cellStyle name="40% - Ênfase5 12" xfId="536" xr:uid="{95FAFEB7-94E1-4B45-8511-4CC5870059FF}"/>
    <cellStyle name="40% - Ênfase5 12 2" xfId="1485" xr:uid="{1E68F6B4-0658-4585-AE21-4E929DCB5417}"/>
    <cellStyle name="40% - Ênfase5 12 2 2" xfId="4732" xr:uid="{CF29559D-721D-49A4-8DBB-FB0F15B2205E}"/>
    <cellStyle name="40% - Ênfase5 12 2 2 2" xfId="14256" xr:uid="{0BA0752E-E6DD-4429-920A-ECD4FB93FA73}"/>
    <cellStyle name="40% - Ênfase5 12 2 3" xfId="9347" xr:uid="{953978FF-D486-48D8-B6CE-9448DAC62EEA}"/>
    <cellStyle name="40% - Ênfase5 12 3" xfId="5973" xr:uid="{A6B593BE-33AE-450E-ABB3-8B85D0165913}"/>
    <cellStyle name="40% - Ênfase5 12 3 2" xfId="10580" xr:uid="{58A7ECF0-E41E-400E-950C-D4F928ABED26}"/>
    <cellStyle name="40% - Ênfase5 12 4" xfId="2421" xr:uid="{FD7FC89D-2A4A-4958-8724-5E7B15459989}"/>
    <cellStyle name="40% - Ênfase5 12 4 2" xfId="13509" xr:uid="{9491DCC0-A54B-4079-A184-0A3E0C22333A}"/>
    <cellStyle name="40% - Ênfase5 12 5" xfId="7512" xr:uid="{E3AA85F8-7EF6-44D0-BB17-5D834A0D2B27}"/>
    <cellStyle name="40% - Ênfase5 120" xfId="4010" xr:uid="{B6991F4A-E3E0-4D30-A247-358549505AA6}"/>
    <cellStyle name="40% - Ênfase5 120 2" xfId="9043" xr:uid="{7C32CBAA-5575-4F55-B1FF-05C87E0E23FA}"/>
    <cellStyle name="40% - Ênfase5 121" xfId="4024" xr:uid="{02388218-ADD0-463B-8179-E370FFD4A83C}"/>
    <cellStyle name="40% - Ênfase5 121 2" xfId="9057" xr:uid="{C5574787-BB45-408F-9661-E84A330D547D}"/>
    <cellStyle name="40% - Ênfase5 122" xfId="2214" xr:uid="{1A744FE1-CCEB-4358-9B0D-1AF48E7161B8}"/>
    <cellStyle name="40% - Ênfase5 123" xfId="2187" xr:uid="{0F79D071-70BD-4438-9C90-E4CE5CA8EE9A}"/>
    <cellStyle name="40% - Ênfase5 123 2" xfId="13441" xr:uid="{4B31018F-4A07-4241-9270-E4CDAD3230B7}"/>
    <cellStyle name="40% - Ênfase5 124" xfId="319" xr:uid="{1F8E1667-056D-4845-AEE9-CFFA398ED2BE}"/>
    <cellStyle name="40% - Ênfase5 125" xfId="7448" xr:uid="{29BCF703-7F39-4E37-A1E8-EC75EEF0DF25}"/>
    <cellStyle name="40% - Ênfase5 13" xfId="551" xr:uid="{C0A08501-F8A2-4317-9FD8-08D5B716FA9B}"/>
    <cellStyle name="40% - Ênfase5 13 2" xfId="1500" xr:uid="{11D41B4A-0612-4E31-BB04-1AC43668F000}"/>
    <cellStyle name="40% - Ênfase5 13 2 2" xfId="4778" xr:uid="{40D2D716-F546-4EE0-9E29-8DAEE4581203}"/>
    <cellStyle name="40% - Ênfase5 13 2 2 2" xfId="14286" xr:uid="{D1E1F973-A060-4AC2-919B-AB5A8156E0D5}"/>
    <cellStyle name="40% - Ênfase5 13 2 3" xfId="9385" xr:uid="{92A343CA-31FC-487A-8750-7C6642087D80}"/>
    <cellStyle name="40% - Ênfase5 13 3" xfId="6015" xr:uid="{4F2568F6-3D35-4B4E-8B56-8BD96EC1FCCC}"/>
    <cellStyle name="40% - Ênfase5 13 3 2" xfId="10622" xr:uid="{911945BE-1099-4935-9D7B-B91EDC8F8462}"/>
    <cellStyle name="40% - Ênfase5 13 4" xfId="2436" xr:uid="{A8549669-1B12-4F6D-8402-BFC4959E1162}"/>
    <cellStyle name="40% - Ênfase5 13 4 2" xfId="13524" xr:uid="{BD65EAFE-83E5-435F-BCEC-A9866D4AB1F3}"/>
    <cellStyle name="40% - Ênfase5 13 5" xfId="7527" xr:uid="{7A0B81E0-156F-4B15-9F46-AF339EAECE91}"/>
    <cellStyle name="40% - Ênfase5 14" xfId="566" xr:uid="{EBF9175F-24C4-479D-B99A-A074AACCB103}"/>
    <cellStyle name="40% - Ênfase5 14 2" xfId="1515" xr:uid="{B4BCF6F0-7520-4DC3-9CB2-8C7BD1054D9C}"/>
    <cellStyle name="40% - Ênfase5 14 2 2" xfId="4804" xr:uid="{DA046C92-71D5-48EA-B713-7E621BF63FB5}"/>
    <cellStyle name="40% - Ênfase5 14 2 2 2" xfId="14312" xr:uid="{D836BE1F-9345-4059-9972-89B1483F3AF0}"/>
    <cellStyle name="40% - Ênfase5 14 2 3" xfId="9411" xr:uid="{829C50A7-135F-4141-9C86-2AD7B944F653}"/>
    <cellStyle name="40% - Ênfase5 14 3" xfId="6041" xr:uid="{A58A630D-7C58-4F8A-80BC-0DDD28A5BB3B}"/>
    <cellStyle name="40% - Ênfase5 14 3 2" xfId="10648" xr:uid="{FD8C6100-30B8-4019-8CF1-79F00DD4CCA5}"/>
    <cellStyle name="40% - Ênfase5 14 4" xfId="2451" xr:uid="{64CE1A42-37A9-41E0-8255-07DC83DE8CB1}"/>
    <cellStyle name="40% - Ênfase5 14 4 2" xfId="13539" xr:uid="{76BFF591-052C-4907-8C0A-DE7C1D1B02FC}"/>
    <cellStyle name="40% - Ênfase5 14 5" xfId="7542" xr:uid="{4673D71C-2B68-4CF3-844C-2F05E6B52A9B}"/>
    <cellStyle name="40% - Ênfase5 15" xfId="581" xr:uid="{D6D8AEE9-1B24-4C5F-B583-CBABA89558EB}"/>
    <cellStyle name="40% - Ênfase5 15 2" xfId="1530" xr:uid="{D4BD8C14-32D9-4AB5-85CC-44788FE2B986}"/>
    <cellStyle name="40% - Ênfase5 15 2 2" xfId="4819" xr:uid="{7CE92000-F83B-4851-B4BB-0FD4DE2C7A2A}"/>
    <cellStyle name="40% - Ênfase5 15 2 2 2" xfId="14327" xr:uid="{8F63787C-40A1-4839-8982-59D2752C56D1}"/>
    <cellStyle name="40% - Ênfase5 15 2 3" xfId="9426" xr:uid="{51BE6DC5-0D4C-438A-B924-2499BE72692A}"/>
    <cellStyle name="40% - Ênfase5 15 3" xfId="6056" xr:uid="{CD8A2797-1274-458A-83A0-827BFA9F75D9}"/>
    <cellStyle name="40% - Ênfase5 15 3 2" xfId="10663" xr:uid="{3290A9D2-92B5-423C-9E4E-B3BBB47E2E0B}"/>
    <cellStyle name="40% - Ênfase5 15 4" xfId="2467" xr:uid="{1E97A98B-4C54-4A8A-BFCC-A928B167DDAB}"/>
    <cellStyle name="40% - Ênfase5 15 4 2" xfId="13555" xr:uid="{58751DCD-3066-4CB2-A9E0-F859EFB39D4F}"/>
    <cellStyle name="40% - Ênfase5 15 5" xfId="7558" xr:uid="{F81282E0-6FEE-4A0C-BDE4-85214B6E29AE}"/>
    <cellStyle name="40% - Ênfase5 16" xfId="596" xr:uid="{8FC09702-BD43-47EF-BFB3-F5F25ADE33F2}"/>
    <cellStyle name="40% - Ênfase5 16 2" xfId="1545" xr:uid="{0B9EB244-58D7-477D-8C85-24D105BF1820}"/>
    <cellStyle name="40% - Ênfase5 16 2 2" xfId="4834" xr:uid="{C711BD9D-D9DD-4A06-A3F3-21D030A9753C}"/>
    <cellStyle name="40% - Ênfase5 16 2 2 2" xfId="14342" xr:uid="{62F3081B-C9E2-4DF9-8434-6546E84865FE}"/>
    <cellStyle name="40% - Ênfase5 16 2 3" xfId="9441" xr:uid="{1DE1DC01-DB4C-4D55-A5DC-F1F105945A8F}"/>
    <cellStyle name="40% - Ênfase5 16 3" xfId="6071" xr:uid="{E099CEA7-A3D0-4BD4-A6AF-07D49D9C5D27}"/>
    <cellStyle name="40% - Ênfase5 16 3 2" xfId="10678" xr:uid="{2085325E-B876-40A7-9F5F-373A93C97927}"/>
    <cellStyle name="40% - Ênfase5 16 4" xfId="2485" xr:uid="{D4E75E50-7BAF-4164-A648-64E6AA7C91EE}"/>
    <cellStyle name="40% - Ênfase5 16 4 2" xfId="13573" xr:uid="{2BDB18E4-60B1-45E6-AD7B-95CC57E03B15}"/>
    <cellStyle name="40% - Ênfase5 16 5" xfId="7576" xr:uid="{8C8C8A1C-3C7B-4EF8-BDE0-50010D8E0C80}"/>
    <cellStyle name="40% - Ênfase5 17" xfId="611" xr:uid="{2FFAAF10-2832-42E7-85C6-94300482EBB1}"/>
    <cellStyle name="40% - Ênfase5 17 2" xfId="1560" xr:uid="{C7138D27-BBDC-4ACD-BCF0-F31EC39E7737}"/>
    <cellStyle name="40% - Ênfase5 17 2 2" xfId="4849" xr:uid="{B7BA9904-982E-4939-9BC6-AA9EAA7EEC77}"/>
    <cellStyle name="40% - Ênfase5 17 2 2 2" xfId="14357" xr:uid="{59574E8E-2CC5-4418-92D8-62EFDCC68E9D}"/>
    <cellStyle name="40% - Ênfase5 17 2 3" xfId="9456" xr:uid="{D7A16483-62D9-4CCD-87EE-294AC5C6C5BA}"/>
    <cellStyle name="40% - Ênfase5 17 3" xfId="6086" xr:uid="{3402C774-716D-43BD-8F60-9B10599132D8}"/>
    <cellStyle name="40% - Ênfase5 17 3 2" xfId="10693" xr:uid="{3D1226A2-DF3A-4F25-9221-C7ECCA6FAB8E}"/>
    <cellStyle name="40% - Ênfase5 17 4" xfId="2504" xr:uid="{F3EA26EB-D15B-4280-BD80-3AA24E828618}"/>
    <cellStyle name="40% - Ênfase5 17 4 2" xfId="13591" xr:uid="{CEE0B1B5-39F5-4690-B47D-6477F211BDAF}"/>
    <cellStyle name="40% - Ênfase5 17 5" xfId="7595" xr:uid="{B2FBEE97-AA74-4EC9-BED7-3CE78C3FAA5E}"/>
    <cellStyle name="40% - Ênfase5 18" xfId="626" xr:uid="{0E88FE4A-4DDF-4703-B6E5-F8482231F5FC}"/>
    <cellStyle name="40% - Ênfase5 18 2" xfId="1575" xr:uid="{F5ACB704-2C2E-4156-90EE-37CD7C44CB30}"/>
    <cellStyle name="40% - Ênfase5 18 2 2" xfId="4864" xr:uid="{F2DCC7E7-CE42-4E91-92CD-F201AFE0048C}"/>
    <cellStyle name="40% - Ênfase5 18 2 2 2" xfId="14372" xr:uid="{F16C286D-4417-440F-80F3-D128F5A257ED}"/>
    <cellStyle name="40% - Ênfase5 18 2 3" xfId="9471" xr:uid="{5BB546CF-4697-4167-ACCC-2BD769F81F9F}"/>
    <cellStyle name="40% - Ênfase5 18 3" xfId="6101" xr:uid="{52126984-160B-49A6-8AE6-B9FF989F9D1E}"/>
    <cellStyle name="40% - Ênfase5 18 3 2" xfId="10708" xr:uid="{0491C579-D43F-4699-A602-9DA187EBCEF0}"/>
    <cellStyle name="40% - Ênfase5 18 4" xfId="2519" xr:uid="{F299C5DC-20B4-4481-A21F-2DD473AA27E9}"/>
    <cellStyle name="40% - Ênfase5 18 4 2" xfId="13606" xr:uid="{F810B185-B7F5-4BD1-8428-338688CCDCFD}"/>
    <cellStyle name="40% - Ênfase5 18 5" xfId="7610" xr:uid="{DB4FD814-11B4-40A1-ACF6-C6B28F429B69}"/>
    <cellStyle name="40% - Ênfase5 19" xfId="641" xr:uid="{D9C63B2D-C78B-4F3F-AEE3-A3DDD61394A5}"/>
    <cellStyle name="40% - Ênfase5 19 2" xfId="1590" xr:uid="{BF1F72E2-2725-4349-A836-C0B4027E230E}"/>
    <cellStyle name="40% - Ênfase5 19 2 2" xfId="4878" xr:uid="{5B542D26-1C2C-4CA1-86D8-0838DAB2FAE0}"/>
    <cellStyle name="40% - Ênfase5 19 2 2 2" xfId="14386" xr:uid="{CAA61627-AAD2-4425-B0F2-D4287206C69D}"/>
    <cellStyle name="40% - Ênfase5 19 2 3" xfId="9485" xr:uid="{1C23F483-B6C9-4DD8-8D9D-31CA0BDD1716}"/>
    <cellStyle name="40% - Ênfase5 19 3" xfId="6115" xr:uid="{05E8298F-86B0-4F39-AE31-44D3E183524B}"/>
    <cellStyle name="40% - Ênfase5 19 3 2" xfId="10722" xr:uid="{F46D2747-9BAA-4D64-B922-B653B89D6DD9}"/>
    <cellStyle name="40% - Ênfase5 19 4" xfId="2534" xr:uid="{CB003B4C-287B-4171-8DA6-53050C549F6B}"/>
    <cellStyle name="40% - Ênfase5 19 4 2" xfId="13621" xr:uid="{871161BE-A30A-4BF7-A2BB-063F9947592F}"/>
    <cellStyle name="40% - Ênfase5 19 5" xfId="7625" xr:uid="{CA417119-6DF0-4051-A4D0-CB9F58EA837F}"/>
    <cellStyle name="40% - Ênfase5 2" xfId="11" xr:uid="{00000000-0005-0000-0000-00000A000000}"/>
    <cellStyle name="40% - Ênfase5 2 2" xfId="1351" xr:uid="{49E0CFDB-B6FE-455A-AA12-21D4BF010A0D}"/>
    <cellStyle name="40% - Ênfase5 2 2 2" xfId="4570" xr:uid="{DD0A6A52-6055-4F4D-88B0-76AE06A827A1}"/>
    <cellStyle name="40% - Ênfase5 2 2 2 2" xfId="14194" xr:uid="{BA29D58C-24B1-4481-923A-6D9EAFA06B05}"/>
    <cellStyle name="40% - Ênfase5 2 2 3" xfId="9280" xr:uid="{3AB24120-B052-4F4D-ABC4-0FD9C5E89438}"/>
    <cellStyle name="40% - Ênfase5 2 3" xfId="5902" xr:uid="{FA922B69-B846-4B07-B0A0-E5A1C2FAFCCB}"/>
    <cellStyle name="40% - Ênfase5 2 3 2" xfId="10509" xr:uid="{1B63141D-3268-45C4-95EA-F6C3961BB3ED}"/>
    <cellStyle name="40% - Ênfase5 2 4" xfId="4159" xr:uid="{88267733-8710-448A-B98B-41579632A2AE}"/>
    <cellStyle name="40% - Ênfase5 2 5" xfId="2215" xr:uid="{4F0B9235-68CE-4224-89A9-8A8F1D52ED31}"/>
    <cellStyle name="40% - Ênfase5 2 5 2" xfId="13456" xr:uid="{0FCCDD04-4D18-46E7-8086-BD2DB5877E79}"/>
    <cellStyle name="40% - Ênfase5 2 6" xfId="402" xr:uid="{B51C0F75-B575-4A19-928B-1A2B2CC1F77D}"/>
    <cellStyle name="40% - Ênfase5 2 7" xfId="7464" xr:uid="{EDFA55B7-6B0C-44D6-983E-1B3C31242925}"/>
    <cellStyle name="40% - Ênfase5 20" xfId="656" xr:uid="{59CCFC5D-BDA2-480F-8A65-9367B350354B}"/>
    <cellStyle name="40% - Ênfase5 20 2" xfId="1605" xr:uid="{CB80E58E-0E37-4F68-BC35-3BB1B021351C}"/>
    <cellStyle name="40% - Ênfase5 20 2 2" xfId="4893" xr:uid="{CCFBC7FA-ABEF-42D2-A00F-DB3F10DF5F91}"/>
    <cellStyle name="40% - Ênfase5 20 2 2 2" xfId="14401" xr:uid="{AA67F033-BDD6-4C11-A6AD-52163A7FB0D4}"/>
    <cellStyle name="40% - Ênfase5 20 2 3" xfId="9500" xr:uid="{0C9523DA-E754-4576-95D2-E36B0147C08F}"/>
    <cellStyle name="40% - Ênfase5 20 3" xfId="6130" xr:uid="{25B5A7DB-A669-484D-AB63-0F266CD33545}"/>
    <cellStyle name="40% - Ênfase5 20 3 2" xfId="10737" xr:uid="{AF3419F9-9CC0-4457-BCA1-AF99EA7B8093}"/>
    <cellStyle name="40% - Ênfase5 20 4" xfId="2549" xr:uid="{2F1FAAA4-4BD5-44CE-9C5E-13195625FC78}"/>
    <cellStyle name="40% - Ênfase5 20 4 2" xfId="13636" xr:uid="{132F6E89-3062-4F92-A9FB-DFBFF115DDAE}"/>
    <cellStyle name="40% - Ênfase5 20 5" xfId="7640" xr:uid="{AB6FC7E0-90F3-4BB8-9AE4-29DD0EADEC48}"/>
    <cellStyle name="40% - Ênfase5 21" xfId="671" xr:uid="{181973CA-979D-42E5-BEA2-541FF1CA382D}"/>
    <cellStyle name="40% - Ênfase5 21 2" xfId="1620" xr:uid="{CC923C2B-6119-4D1B-AFB9-91C8CFB613FB}"/>
    <cellStyle name="40% - Ênfase5 21 2 2" xfId="4907" xr:uid="{E02C42BB-AFD1-41A4-97FD-6F52BC9B4F52}"/>
    <cellStyle name="40% - Ênfase5 21 2 2 2" xfId="14415" xr:uid="{996F032B-B258-462E-AEA8-1A8D5A1F7F10}"/>
    <cellStyle name="40% - Ênfase5 21 2 3" xfId="9514" xr:uid="{A6A3BE81-972F-4DD9-B758-24FEFAD65390}"/>
    <cellStyle name="40% - Ênfase5 21 3" xfId="6144" xr:uid="{9EFE42B9-2FDC-4BBC-9FEF-AEB816B7F4E5}"/>
    <cellStyle name="40% - Ênfase5 21 3 2" xfId="10751" xr:uid="{CEFC4AE6-22C1-483C-ADFC-72691035A6AC}"/>
    <cellStyle name="40% - Ênfase5 21 4" xfId="2564" xr:uid="{3C2B2882-088A-41F8-AC24-9ADF78EC2355}"/>
    <cellStyle name="40% - Ênfase5 21 4 2" xfId="13651" xr:uid="{B996F05D-AECA-4409-B7C0-0CCB51546F7E}"/>
    <cellStyle name="40% - Ênfase5 21 5" xfId="7655" xr:uid="{C856814D-5EA6-4013-8D6A-E7AFA910620D}"/>
    <cellStyle name="40% - Ênfase5 22" xfId="685" xr:uid="{FEF92BDB-0582-4B0E-BF64-442285F32E7E}"/>
    <cellStyle name="40% - Ênfase5 22 2" xfId="1634" xr:uid="{010EF1E3-864C-4191-8AEC-289E9BDE22F2}"/>
    <cellStyle name="40% - Ênfase5 22 2 2" xfId="4921" xr:uid="{FD45FA41-5E6A-4ECD-9081-8C95A74AD86B}"/>
    <cellStyle name="40% - Ênfase5 22 2 2 2" xfId="14429" xr:uid="{981BF210-4641-4BEF-ABC6-8CF776F3B692}"/>
    <cellStyle name="40% - Ênfase5 22 2 3" xfId="9528" xr:uid="{233206FE-A1D2-4A1E-8B0D-8F49001AA8C1}"/>
    <cellStyle name="40% - Ênfase5 22 3" xfId="6158" xr:uid="{BF8AF7BA-0341-4CA2-8DBA-E126DB580939}"/>
    <cellStyle name="40% - Ênfase5 22 3 2" xfId="10765" xr:uid="{F58EADB1-534B-4F4D-9E49-6CEA784C0849}"/>
    <cellStyle name="40% - Ênfase5 22 4" xfId="2579" xr:uid="{0016890B-AE28-43AD-84D1-BFC27DF42BCE}"/>
    <cellStyle name="40% - Ênfase5 22 4 2" xfId="13666" xr:uid="{F75C2F0D-FBCC-4185-B7A8-FFCFA38D4925}"/>
    <cellStyle name="40% - Ênfase5 22 5" xfId="7670" xr:uid="{FB2B59CA-2D29-4B16-ABF4-5F32B054D0B1}"/>
    <cellStyle name="40% - Ênfase5 23" xfId="699" xr:uid="{12B2BA73-7035-43D7-BD91-41A5D65154DF}"/>
    <cellStyle name="40% - Ênfase5 23 2" xfId="1648" xr:uid="{EF9C24F2-C348-404C-9169-D351E6D17A87}"/>
    <cellStyle name="40% - Ênfase5 23 2 2" xfId="4935" xr:uid="{1009A861-058F-469A-8E29-81D5086BB91E}"/>
    <cellStyle name="40% - Ênfase5 23 2 2 2" xfId="14443" xr:uid="{D2034933-8A85-4FD0-9102-8C2373CE203F}"/>
    <cellStyle name="40% - Ênfase5 23 2 3" xfId="9542" xr:uid="{DCB8470B-ECF8-44CE-8032-9A018BE74576}"/>
    <cellStyle name="40% - Ênfase5 23 3" xfId="6172" xr:uid="{9BFB0597-D536-4B97-8078-D96248B8DEF8}"/>
    <cellStyle name="40% - Ênfase5 23 3 2" xfId="10779" xr:uid="{AE549CA5-6519-4E39-8752-860A9E7FE4B6}"/>
    <cellStyle name="40% - Ênfase5 23 4" xfId="2593" xr:uid="{43F4DEB7-4350-47C8-B279-CA175F8B4E0F}"/>
    <cellStyle name="40% - Ênfase5 23 4 2" xfId="13680" xr:uid="{B4ABF7A0-7100-492D-8534-63E52ECFEFA7}"/>
    <cellStyle name="40% - Ênfase5 23 5" xfId="7684" xr:uid="{5C7D3697-96D8-4FB8-A882-EB53AF75EE7D}"/>
    <cellStyle name="40% - Ênfase5 24" xfId="713" xr:uid="{7C5D108B-5A70-4496-A9A0-D616F4470C97}"/>
    <cellStyle name="40% - Ênfase5 24 2" xfId="1662" xr:uid="{C6590971-A7DE-41BF-AD70-5A9E262BA2E6}"/>
    <cellStyle name="40% - Ênfase5 24 2 2" xfId="4949" xr:uid="{01162FD0-DCD2-456F-8E00-320D09B6FF07}"/>
    <cellStyle name="40% - Ênfase5 24 2 2 2" xfId="14457" xr:uid="{8193F2BF-00FA-4D3B-8924-72E32ABC205B}"/>
    <cellStyle name="40% - Ênfase5 24 2 3" xfId="9556" xr:uid="{57256DF6-A1AA-4C7E-9B88-49D908F93066}"/>
    <cellStyle name="40% - Ênfase5 24 3" xfId="6186" xr:uid="{B3D118CD-0BB1-4D3A-9ABD-CFC0931AC3AB}"/>
    <cellStyle name="40% - Ênfase5 24 3 2" xfId="10793" xr:uid="{7A44B7A7-53FF-4F0A-9629-48C1BCA4AFD2}"/>
    <cellStyle name="40% - Ênfase5 24 4" xfId="2607" xr:uid="{F3CE0EB1-E8A7-46E6-8887-7B10F1E2F232}"/>
    <cellStyle name="40% - Ênfase5 24 4 2" xfId="13694" xr:uid="{072AABE2-2BE0-4AD2-BC80-260DCB51BCBD}"/>
    <cellStyle name="40% - Ênfase5 24 5" xfId="7698" xr:uid="{AB40437C-C7A4-447B-97E6-3D539BDD18EE}"/>
    <cellStyle name="40% - Ênfase5 25" xfId="728" xr:uid="{ED622AF3-4D33-4A08-BA19-5F6BA844EAAE}"/>
    <cellStyle name="40% - Ênfase5 25 2" xfId="1677" xr:uid="{86F8585F-0A19-42E9-92CB-E05B4C60243A}"/>
    <cellStyle name="40% - Ênfase5 25 2 2" xfId="4963" xr:uid="{6052B6ED-833B-470A-A00F-08DFE2F4A4ED}"/>
    <cellStyle name="40% - Ênfase5 25 2 2 2" xfId="14471" xr:uid="{03B46F5C-971D-45CC-B40C-5FCEFC0767C1}"/>
    <cellStyle name="40% - Ênfase5 25 2 3" xfId="9570" xr:uid="{5C4910CA-ED06-424C-BAAC-EDA76AB23456}"/>
    <cellStyle name="40% - Ênfase5 25 3" xfId="6200" xr:uid="{1114B2DB-5F54-46A0-91EC-EF101C1BFB5D}"/>
    <cellStyle name="40% - Ênfase5 25 3 2" xfId="10807" xr:uid="{12DC89B7-062F-4440-BF81-AE27903179F2}"/>
    <cellStyle name="40% - Ênfase5 25 4" xfId="2621" xr:uid="{49B89447-1FE8-4320-BAA6-ACE57C6A7277}"/>
    <cellStyle name="40% - Ênfase5 25 4 2" xfId="13708" xr:uid="{735BAD89-ECC2-4D42-9A9C-9C3ECA18707A}"/>
    <cellStyle name="40% - Ênfase5 25 5" xfId="7712" xr:uid="{D7E89F53-E0D3-44D4-8DCB-C2F38BFD8868}"/>
    <cellStyle name="40% - Ênfase5 26" xfId="813" xr:uid="{AFA0DE5A-D775-4A08-A900-0308F16E0DFF}"/>
    <cellStyle name="40% - Ênfase5 26 2" xfId="1752" xr:uid="{2D41EC9A-9DDA-4631-B6C9-BD231C4889F8}"/>
    <cellStyle name="40% - Ênfase5 26 2 2" xfId="4977" xr:uid="{D1CDAFA9-E1D4-4CAE-8F4F-1651459318D3}"/>
    <cellStyle name="40% - Ênfase5 26 2 2 2" xfId="14485" xr:uid="{860BAA68-8699-4256-9F45-21A2202299B9}"/>
    <cellStyle name="40% - Ênfase5 26 2 3" xfId="9584" xr:uid="{54146D5E-F05F-45F4-972F-E8D5918AA658}"/>
    <cellStyle name="40% - Ênfase5 26 3" xfId="6214" xr:uid="{F43DC9E8-1A23-40FD-8381-220AAD34E4E1}"/>
    <cellStyle name="40% - Ênfase5 26 3 2" xfId="10821" xr:uid="{D6105D1C-7554-48BF-97EB-38888B58E34F}"/>
    <cellStyle name="40% - Ênfase5 26 4" xfId="2635" xr:uid="{6B1F8D7C-30AE-4EA7-BAB5-41626586EFEE}"/>
    <cellStyle name="40% - Ênfase5 26 4 2" xfId="13722" xr:uid="{471280A4-A2B2-47D1-95FA-F48A8D1586AB}"/>
    <cellStyle name="40% - Ênfase5 26 5" xfId="7726" xr:uid="{0A4D5BB2-929A-4AA9-B966-BCC5444029FA}"/>
    <cellStyle name="40% - Ênfase5 27" xfId="814" xr:uid="{33E3E551-2AC0-4F44-B714-308B494D9B5D}"/>
    <cellStyle name="40% - Ênfase5 27 2" xfId="1753" xr:uid="{7E659242-E326-46A4-A8C5-985A2FEFF3ED}"/>
    <cellStyle name="40% - Ênfase5 27 2 2" xfId="4991" xr:uid="{3DBA3C0E-B797-4204-AE16-363C4BF7DAAB}"/>
    <cellStyle name="40% - Ênfase5 27 2 2 2" xfId="14499" xr:uid="{C0F8FF2F-778E-4E57-AF85-2437A8F4B25E}"/>
    <cellStyle name="40% - Ênfase5 27 2 3" xfId="9598" xr:uid="{F730DCDA-65E9-4A16-8E7C-FF76EB9FE993}"/>
    <cellStyle name="40% - Ênfase5 27 3" xfId="6228" xr:uid="{316F3D17-ACBA-4A1C-B45C-FDEBAD6747D5}"/>
    <cellStyle name="40% - Ênfase5 27 3 2" xfId="10835" xr:uid="{7602EDDD-BCD2-4DA6-9F05-3AEAF785927D}"/>
    <cellStyle name="40% - Ênfase5 27 4" xfId="2649" xr:uid="{2F23290C-14C7-4825-9292-2F5D01999642}"/>
    <cellStyle name="40% - Ênfase5 27 4 2" xfId="13736" xr:uid="{29494B66-726F-40AA-8DEC-4F192A629067}"/>
    <cellStyle name="40% - Ênfase5 27 5" xfId="7740" xr:uid="{4EBD8C64-8AF6-4A11-9015-76855B682030}"/>
    <cellStyle name="40% - Ênfase5 28" xfId="815" xr:uid="{4266569F-24CA-485A-9970-F743B680E404}"/>
    <cellStyle name="40% - Ênfase5 28 2" xfId="1754" xr:uid="{83FD1B6F-2351-4704-81CD-DCF74DB2B5F1}"/>
    <cellStyle name="40% - Ênfase5 28 2 2" xfId="5005" xr:uid="{B1C2E038-FECA-42AF-8A1A-215DD1D202B9}"/>
    <cellStyle name="40% - Ênfase5 28 2 2 2" xfId="14513" xr:uid="{72194CB2-D382-425C-8F54-73D925BF6368}"/>
    <cellStyle name="40% - Ênfase5 28 2 3" xfId="9612" xr:uid="{7F5D44BE-6242-42D3-8C51-32E56909AC92}"/>
    <cellStyle name="40% - Ênfase5 28 3" xfId="6242" xr:uid="{D0E96EB9-712E-49DE-9831-85EAF8353BA7}"/>
    <cellStyle name="40% - Ênfase5 28 3 2" xfId="10849" xr:uid="{2409FA8E-243D-4A3D-8B9B-31276E1248CB}"/>
    <cellStyle name="40% - Ênfase5 28 4" xfId="2663" xr:uid="{03160D26-CE48-4A3C-B490-C4C35FBC6263}"/>
    <cellStyle name="40% - Ênfase5 28 4 2" xfId="13750" xr:uid="{7845D6FC-1D37-4DCF-B30E-4F92ED8AB541}"/>
    <cellStyle name="40% - Ênfase5 28 5" xfId="7754" xr:uid="{4D531685-21A6-40BD-917D-58E17C52DAF2}"/>
    <cellStyle name="40% - Ênfase5 29" xfId="816" xr:uid="{20FA7D2D-C77A-4CEB-A87C-256838873066}"/>
    <cellStyle name="40% - Ênfase5 29 2" xfId="1755" xr:uid="{B837E429-8EC7-4244-AEDB-9F20BC23BA2A}"/>
    <cellStyle name="40% - Ênfase5 29 2 2" xfId="5019" xr:uid="{6DE0DF42-D4F5-4351-83A2-84594F42EF9C}"/>
    <cellStyle name="40% - Ênfase5 29 2 2 2" xfId="14527" xr:uid="{FB44A058-B084-452A-B38D-C53B3A6F0859}"/>
    <cellStyle name="40% - Ênfase5 29 2 3" xfId="9626" xr:uid="{FCF9B01C-4B90-4861-B9A8-D1DB3F628758}"/>
    <cellStyle name="40% - Ênfase5 29 3" xfId="6256" xr:uid="{376D664E-5558-48FA-953B-3D51D1BEE9AE}"/>
    <cellStyle name="40% - Ênfase5 29 3 2" xfId="10863" xr:uid="{67D669FB-8127-4745-B2AD-FAA716E0632B}"/>
    <cellStyle name="40% - Ênfase5 29 4" xfId="2677" xr:uid="{39F9B451-049C-424C-89F2-A2CC111DBFA6}"/>
    <cellStyle name="40% - Ênfase5 29 4 2" xfId="13764" xr:uid="{48E87765-80A4-46AE-B4D7-655E866BAF21}"/>
    <cellStyle name="40% - Ênfase5 29 5" xfId="7768" xr:uid="{5E5B0F9C-5685-4A09-96E7-8AD9C4C951A2}"/>
    <cellStyle name="40% - Ênfase5 3" xfId="230" xr:uid="{B5A8FE37-E208-4E5F-B1DF-6EB9A8B18455}"/>
    <cellStyle name="40% - Ênfase5 3 2" xfId="1366" xr:uid="{613B7FF9-6D83-42EC-8852-4D932AE5972C}"/>
    <cellStyle name="40% - Ênfase5 3 2 2" xfId="4632" xr:uid="{64176ED2-C7BF-4EDB-9086-10FBC2D9043A}"/>
    <cellStyle name="40% - Ênfase5 3 2 3" xfId="4279" xr:uid="{4ED1BD8B-0D59-4E8A-8FA1-EEFB4C4306A7}"/>
    <cellStyle name="40% - Ênfase5 3 2 4" xfId="13257" xr:uid="{FDA3AF7E-F653-45CF-9D28-7508C915151C}"/>
    <cellStyle name="40% - Ênfase5 3 3" xfId="4587" xr:uid="{4A8F9D29-17C1-4C8F-91D9-93EA9D92A636}"/>
    <cellStyle name="40% - Ênfase5 3 4" xfId="4200" xr:uid="{0006E791-78EA-4616-BD92-291846F4F028}"/>
    <cellStyle name="40% - Ênfase5 3 4 2" xfId="9187" xr:uid="{45AB584E-FD94-4859-A00B-21B1D515A8CD}"/>
    <cellStyle name="40% - Ênfase5 3 5" xfId="2293" xr:uid="{7392021D-B3F6-4E02-92C8-FB76BA9E137A}"/>
    <cellStyle name="40% - Ênfase5 3 6" xfId="417" xr:uid="{2DE24253-9487-4134-9F0B-BDDCD05F5424}"/>
    <cellStyle name="40% - Ênfase5 30" xfId="817" xr:uid="{E1B0883D-EBD9-4530-B986-2B6D37C976A3}"/>
    <cellStyle name="40% - Ênfase5 30 2" xfId="1756" xr:uid="{736D5E0A-0FE3-4D9B-830B-EF29B3CAEC9B}"/>
    <cellStyle name="40% - Ênfase5 30 2 2" xfId="5033" xr:uid="{C7115018-CB00-436F-8ADE-588E5BADE51B}"/>
    <cellStyle name="40% - Ênfase5 30 2 2 2" xfId="14541" xr:uid="{FD20E804-74D6-443F-8DDE-0928074EB99D}"/>
    <cellStyle name="40% - Ênfase5 30 2 3" xfId="9640" xr:uid="{E7B7ABE6-87DA-4DD5-B861-9BA53E07C400}"/>
    <cellStyle name="40% - Ênfase5 30 3" xfId="6270" xr:uid="{2688449E-0FBF-47E5-AF63-4CFFA1657E64}"/>
    <cellStyle name="40% - Ênfase5 30 3 2" xfId="10877" xr:uid="{868BDCE7-DC5B-4223-9824-EFFBCF6B482D}"/>
    <cellStyle name="40% - Ênfase5 30 4" xfId="2691" xr:uid="{D646DA9D-81D5-4A78-ABDB-C64B48D50B72}"/>
    <cellStyle name="40% - Ênfase5 30 4 2" xfId="13778" xr:uid="{466EDC27-8918-4BA8-A0E9-7E06E09B71F0}"/>
    <cellStyle name="40% - Ênfase5 30 5" xfId="7782" xr:uid="{0D66AB56-A284-43CD-B9D2-426A87EB26A1}"/>
    <cellStyle name="40% - Ênfase5 31" xfId="1050" xr:uid="{766EB7E1-D627-444F-A170-A5D650C3A826}"/>
    <cellStyle name="40% - Ênfase5 31 2" xfId="1831" xr:uid="{C4844790-0BA4-4603-9A02-C17E9B46E7D7}"/>
    <cellStyle name="40% - Ênfase5 31 2 2" xfId="5047" xr:uid="{9B484E0A-28C6-42CF-9EE3-AF490AD64D1A}"/>
    <cellStyle name="40% - Ênfase5 31 2 2 2" xfId="14555" xr:uid="{3CDEBB4E-2FB4-4CC0-AAB0-38C8BBE756B7}"/>
    <cellStyle name="40% - Ênfase5 31 2 3" xfId="9654" xr:uid="{0F93F9EB-3148-4100-B1F6-4C9299F271EF}"/>
    <cellStyle name="40% - Ênfase5 31 3" xfId="6284" xr:uid="{A63FF3D2-415B-410D-BC07-53666AA13057}"/>
    <cellStyle name="40% - Ênfase5 31 3 2" xfId="10891" xr:uid="{B3F650D3-CF53-424E-9A0D-CFA658D7C4E5}"/>
    <cellStyle name="40% - Ênfase5 31 4" xfId="2705" xr:uid="{B5886E4E-1C66-4A6D-AFE6-C59B30E828FD}"/>
    <cellStyle name="40% - Ênfase5 31 4 2" xfId="13792" xr:uid="{895E960C-774C-4994-AD79-7E8E80ED76FB}"/>
    <cellStyle name="40% - Ênfase5 31 5" xfId="7796" xr:uid="{FC5E146C-B995-43AD-96D7-5407D07B62D4}"/>
    <cellStyle name="40% - Ênfase5 32" xfId="1064" xr:uid="{54456A1C-F294-4977-AE05-A74E92F5C21D}"/>
    <cellStyle name="40% - Ênfase5 32 2" xfId="1845" xr:uid="{BD04D808-1A66-40CE-B4E0-D0929D6620B1}"/>
    <cellStyle name="40% - Ênfase5 32 2 2" xfId="5061" xr:uid="{E18BC356-1B66-4007-B8DD-BE6C787210DB}"/>
    <cellStyle name="40% - Ênfase5 32 2 2 2" xfId="14569" xr:uid="{7D5C6FB8-3255-4EB6-B7B7-9425DF619E8F}"/>
    <cellStyle name="40% - Ênfase5 32 2 3" xfId="9668" xr:uid="{D65B78CD-E594-4B52-9273-98554217F3F9}"/>
    <cellStyle name="40% - Ênfase5 32 3" xfId="6298" xr:uid="{1781827B-3DEE-4A79-931E-D5A035C933AB}"/>
    <cellStyle name="40% - Ênfase5 32 3 2" xfId="10905" xr:uid="{C106D8B8-8ED9-44BF-8D51-626B8E5692AD}"/>
    <cellStyle name="40% - Ênfase5 32 4" xfId="2719" xr:uid="{3A08470D-25D6-4B98-9A18-8DBF27A78CA8}"/>
    <cellStyle name="40% - Ênfase5 32 4 2" xfId="13806" xr:uid="{76984C2C-93A8-4174-8D8C-DA93BD4B355D}"/>
    <cellStyle name="40% - Ênfase5 32 5" xfId="7810" xr:uid="{8E00A980-580F-4F2A-9F57-02F0FC1E52B4}"/>
    <cellStyle name="40% - Ênfase5 33" xfId="1079" xr:uid="{0172ED4E-72D0-4B4A-A881-D036043103D6}"/>
    <cellStyle name="40% - Ênfase5 33 2" xfId="1860" xr:uid="{0C145D66-E826-48A4-B8EB-1352176062CE}"/>
    <cellStyle name="40% - Ênfase5 33 2 2" xfId="5075" xr:uid="{B7ABC83D-89F0-4E3B-9D46-E7EE3267A5A8}"/>
    <cellStyle name="40% - Ênfase5 33 2 2 2" xfId="14583" xr:uid="{506798C8-7644-4CD1-BB23-14D19EB2F394}"/>
    <cellStyle name="40% - Ênfase5 33 2 3" xfId="9682" xr:uid="{F85D8613-2942-46B0-A91D-B5F6A05D4C4E}"/>
    <cellStyle name="40% - Ênfase5 33 3" xfId="6312" xr:uid="{E72BB5EF-4C06-4047-A431-4009BFBDEA00}"/>
    <cellStyle name="40% - Ênfase5 33 3 2" xfId="10919" xr:uid="{604900F2-E4AC-46A3-B747-DF12282B5493}"/>
    <cellStyle name="40% - Ênfase5 33 4" xfId="2733" xr:uid="{DDDCF777-9458-481C-8E39-9F15739E37F2}"/>
    <cellStyle name="40% - Ênfase5 33 4 2" xfId="13820" xr:uid="{19F8EA42-4B0D-4C5D-A157-D27995B8AB10}"/>
    <cellStyle name="40% - Ênfase5 33 5" xfId="7824" xr:uid="{4787AA7B-6F92-4329-90C6-92515B09DB86}"/>
    <cellStyle name="40% - Ênfase5 34" xfId="1094" xr:uid="{6BEA6650-B4B1-4670-A7A8-77F36F7434C9}"/>
    <cellStyle name="40% - Ênfase5 34 2" xfId="1875" xr:uid="{659B78CD-D426-4F61-8A70-9ABB446C1FE4}"/>
    <cellStyle name="40% - Ênfase5 34 2 2" xfId="5089" xr:uid="{8690A756-FEA3-4B70-B2D9-9F42C304B1E9}"/>
    <cellStyle name="40% - Ênfase5 34 2 2 2" xfId="14597" xr:uid="{FFBF9A32-F7F8-422D-856B-22C67B541CA8}"/>
    <cellStyle name="40% - Ênfase5 34 2 3" xfId="9696" xr:uid="{6943B0E5-5E25-48A7-8961-DAD18D1E6903}"/>
    <cellStyle name="40% - Ênfase5 34 3" xfId="6326" xr:uid="{E730741E-3341-4FD3-AE4A-28E1D700017B}"/>
    <cellStyle name="40% - Ênfase5 34 3 2" xfId="10933" xr:uid="{D453BB7B-8B4C-4A53-A299-99478E2E7322}"/>
    <cellStyle name="40% - Ênfase5 34 4" xfId="2747" xr:uid="{C3973BDF-6AAC-4C6E-9797-2F935F4B03F1}"/>
    <cellStyle name="40% - Ênfase5 34 4 2" xfId="13834" xr:uid="{3A847641-0A00-4496-82CA-2E72888C9390}"/>
    <cellStyle name="40% - Ênfase5 34 5" xfId="7838" xr:uid="{5DBD0BBD-827D-40DC-8889-EAD6F2F3F5F5}"/>
    <cellStyle name="40% - Ênfase5 35" xfId="1108" xr:uid="{A8C318DD-4EFB-4961-ACC4-555004EB5179}"/>
    <cellStyle name="40% - Ênfase5 35 2" xfId="1889" xr:uid="{31BAE03C-CA9A-4D24-93BD-F05CBAC07FE7}"/>
    <cellStyle name="40% - Ênfase5 35 2 2" xfId="5103" xr:uid="{8BE76E2B-8D48-4CB4-B719-61D9AC732D1B}"/>
    <cellStyle name="40% - Ênfase5 35 2 2 2" xfId="14611" xr:uid="{51ACE88D-8457-43E7-8BD1-72129EBDC238}"/>
    <cellStyle name="40% - Ênfase5 35 2 3" xfId="9710" xr:uid="{CC7DC8B9-3022-4735-BA84-B18260870526}"/>
    <cellStyle name="40% - Ênfase5 35 3" xfId="6340" xr:uid="{E0F9A26A-1543-47F4-859B-B46FD45C1DAF}"/>
    <cellStyle name="40% - Ênfase5 35 3 2" xfId="10947" xr:uid="{975B2516-C783-4DB5-948A-8EDBEB15083B}"/>
    <cellStyle name="40% - Ênfase5 35 4" xfId="2761" xr:uid="{85078E81-D5B1-4B2E-957B-88479615FD39}"/>
    <cellStyle name="40% - Ênfase5 35 4 2" xfId="13848" xr:uid="{92CB5DC3-D12B-4004-AEE3-147FB29EA6F6}"/>
    <cellStyle name="40% - Ênfase5 35 5" xfId="7852" xr:uid="{03397298-A260-440B-A4AF-F6F9A0A1EC34}"/>
    <cellStyle name="40% - Ênfase5 36" xfId="1123" xr:uid="{AD31C84A-1EA9-4D1F-80EC-812E70355430}"/>
    <cellStyle name="40% - Ênfase5 36 2" xfId="1904" xr:uid="{5B230591-38A6-4040-B701-9522BAD87E4F}"/>
    <cellStyle name="40% - Ênfase5 36 2 2" xfId="5117" xr:uid="{E755DC65-593E-4118-8775-3C21DB5F5341}"/>
    <cellStyle name="40% - Ênfase5 36 2 2 2" xfId="14624" xr:uid="{954FC855-DB40-454B-BEDF-D57EA4CCA06A}"/>
    <cellStyle name="40% - Ênfase5 36 2 3" xfId="9724" xr:uid="{1A4ECAC6-77E7-493E-BE57-29B9ECDCCD6E}"/>
    <cellStyle name="40% - Ênfase5 36 3" xfId="6354" xr:uid="{08EF9E49-3317-4AFB-8DA3-B0561F19DFBF}"/>
    <cellStyle name="40% - Ênfase5 36 3 2" xfId="10961" xr:uid="{6B862779-2EC3-4B59-A72C-1F4733EBE044}"/>
    <cellStyle name="40% - Ênfase5 36 4" xfId="2780" xr:uid="{2328026F-5C8B-42E1-BC27-376FF3822F74}"/>
    <cellStyle name="40% - Ênfase5 36 4 2" xfId="13862" xr:uid="{A97E1CC9-2384-4DFA-BBC6-28DA3E35ACE0}"/>
    <cellStyle name="40% - Ênfase5 36 5" xfId="7866" xr:uid="{6047962D-A933-44FE-A5E3-CC768FD6F420}"/>
    <cellStyle name="40% - Ênfase5 37" xfId="1138" xr:uid="{3081D304-2A6E-495A-8FD9-FE8C875E691E}"/>
    <cellStyle name="40% - Ênfase5 37 2" xfId="1919" xr:uid="{4721B632-4F50-4B94-9CCE-299077661BEE}"/>
    <cellStyle name="40% - Ênfase5 37 2 2" xfId="5131" xr:uid="{A6D96D65-71FC-456B-8B18-5FB74A361F0B}"/>
    <cellStyle name="40% - Ênfase5 37 2 2 2" xfId="14638" xr:uid="{7A102964-269C-4C97-996A-7515C4742B27}"/>
    <cellStyle name="40% - Ênfase5 37 2 3" xfId="9738" xr:uid="{50497509-3460-4C53-8BA0-BB838A9486BC}"/>
    <cellStyle name="40% - Ênfase5 37 3" xfId="6368" xr:uid="{E88D6A75-5AC1-4F51-B647-393CF18D5B00}"/>
    <cellStyle name="40% - Ênfase5 37 3 2" xfId="10975" xr:uid="{53FB1E65-478D-4C6F-A186-D09FE483DC68}"/>
    <cellStyle name="40% - Ênfase5 37 4" xfId="2794" xr:uid="{CC8AE83A-33C6-4D2A-A89D-985DD305B78D}"/>
    <cellStyle name="40% - Ênfase5 37 4 2" xfId="13876" xr:uid="{04256166-8592-4993-97C5-AB2A016A9A07}"/>
    <cellStyle name="40% - Ênfase5 37 5" xfId="7880" xr:uid="{882B11E4-FBDC-4EBF-8CD1-AFB071F35170}"/>
    <cellStyle name="40% - Ênfase5 38" xfId="1152" xr:uid="{7530C3D0-FEA6-430A-85A4-072A2DEF9B57}"/>
    <cellStyle name="40% - Ênfase5 38 2" xfId="1933" xr:uid="{6DB8BE09-D3A7-4973-A05B-6AB0F3D59711}"/>
    <cellStyle name="40% - Ênfase5 38 2 2" xfId="5145" xr:uid="{A3EA2744-9A8D-4799-AEC5-466290C4FCB6}"/>
    <cellStyle name="40% - Ênfase5 38 2 2 2" xfId="14652" xr:uid="{EB1233D6-D54D-48CA-8A3C-D63B02B36ADF}"/>
    <cellStyle name="40% - Ênfase5 38 2 3" xfId="9752" xr:uid="{DDC00C81-AA25-4F6F-8A82-CA669F064EE5}"/>
    <cellStyle name="40% - Ênfase5 38 3" xfId="6382" xr:uid="{E4E04F30-B1C0-408A-A8F5-4917E9D35D57}"/>
    <cellStyle name="40% - Ênfase5 38 3 2" xfId="10989" xr:uid="{E35909BB-EE73-47EC-A318-125D3EB70111}"/>
    <cellStyle name="40% - Ênfase5 38 4" xfId="2808" xr:uid="{95CCEF01-EE3C-483F-91F1-932A346B18D5}"/>
    <cellStyle name="40% - Ênfase5 38 4 2" xfId="13890" xr:uid="{93B0E037-EF5D-4B72-BB4E-B30997AF88F2}"/>
    <cellStyle name="40% - Ênfase5 38 5" xfId="7894" xr:uid="{990A1721-1901-41D8-966F-010792C187B2}"/>
    <cellStyle name="40% - Ênfase5 39" xfId="1167" xr:uid="{91526C9D-9019-403E-9654-7D139E016E14}"/>
    <cellStyle name="40% - Ênfase5 39 2" xfId="1948" xr:uid="{3DD73B30-5C6F-4103-8687-EF04BA211A66}"/>
    <cellStyle name="40% - Ênfase5 39 2 2" xfId="5159" xr:uid="{E643AC3E-A821-4506-B213-68C9AEB9E17D}"/>
    <cellStyle name="40% - Ênfase5 39 2 2 2" xfId="14666" xr:uid="{59F035D4-497D-4962-AD45-C3959C3D36A8}"/>
    <cellStyle name="40% - Ênfase5 39 2 3" xfId="9766" xr:uid="{A380441B-4CD4-447F-B7D9-E1ECD7D3BD15}"/>
    <cellStyle name="40% - Ênfase5 39 3" xfId="6396" xr:uid="{ED1B840B-C750-418E-ACD5-EF8EA3221777}"/>
    <cellStyle name="40% - Ênfase5 39 3 2" xfId="11003" xr:uid="{E7999B3E-B508-4494-A66F-63ADEB70027D}"/>
    <cellStyle name="40% - Ênfase5 39 4" xfId="2822" xr:uid="{79F30698-4EF0-41B2-8C77-275F5EC107DC}"/>
    <cellStyle name="40% - Ênfase5 39 4 2" xfId="13904" xr:uid="{C87F0948-5594-40F0-8069-A6D03A468AC7}"/>
    <cellStyle name="40% - Ênfase5 39 5" xfId="7908" xr:uid="{9232AD49-4C84-434C-898E-4ED23BF27035}"/>
    <cellStyle name="40% - Ênfase5 4" xfId="333" xr:uid="{73B931CF-60CB-4CD3-9D8A-E0EFA9453CAB}"/>
    <cellStyle name="40% - Ênfase5 4 2" xfId="1319" xr:uid="{009634A1-7237-4AA3-B5E0-EA7564818A8C}"/>
    <cellStyle name="40% - Ênfase5 4 2 2" xfId="4647" xr:uid="{408A0BF4-ABD2-4920-8F03-E820CD6565EE}"/>
    <cellStyle name="40% - Ênfase5 4 2 3" xfId="4294" xr:uid="{F61AE6ED-B777-43A0-92FD-962B3E41BC1E}"/>
    <cellStyle name="40% - Ênfase5 4 2 4" xfId="13231" xr:uid="{4C76AA2D-8D18-495F-A272-A7EEA4D14CD7}"/>
    <cellStyle name="40% - Ênfase5 4 3" xfId="4602" xr:uid="{19C651D7-A42E-4E77-8B93-09B5C4F2EC02}"/>
    <cellStyle name="40% - Ênfase5 4 4" xfId="4171" xr:uid="{1DD7AB59-1E61-420C-8557-9045842E9FA1}"/>
    <cellStyle name="40% - Ênfase5 4 4 2" xfId="9170" xr:uid="{3AC6CC57-0084-48F6-B6E8-99E35B902C12}"/>
    <cellStyle name="40% - Ênfase5 4 5" xfId="2307" xr:uid="{FADB787F-B49B-43D8-947A-B1DB9D908D97}"/>
    <cellStyle name="40% - Ênfase5 40" xfId="1182" xr:uid="{BD4A6B97-AE28-454F-BF94-2477BAD6034F}"/>
    <cellStyle name="40% - Ênfase5 40 2" xfId="1963" xr:uid="{76FDFF84-CCAA-4936-8737-66BFFBD014FF}"/>
    <cellStyle name="40% - Ênfase5 40 2 2" xfId="5172" xr:uid="{6B42AA20-478F-40C8-B718-9B6D90709146}"/>
    <cellStyle name="40% - Ênfase5 40 2 2 2" xfId="14679" xr:uid="{3DDC5CCF-A675-4169-AACB-6D0F4A8FE254}"/>
    <cellStyle name="40% - Ênfase5 40 2 3" xfId="9779" xr:uid="{15193C58-AF5F-463E-AFC8-A0DD04B71CEC}"/>
    <cellStyle name="40% - Ênfase5 40 3" xfId="6409" xr:uid="{11DFBE13-0FE1-45E9-8838-C5D33496376A}"/>
    <cellStyle name="40% - Ênfase5 40 3 2" xfId="11016" xr:uid="{8105D20D-6B3C-4CDA-AA11-65EB1B14B519}"/>
    <cellStyle name="40% - Ênfase5 40 4" xfId="2836" xr:uid="{834F808A-1958-4D35-994C-CABE552314BB}"/>
    <cellStyle name="40% - Ênfase5 40 4 2" xfId="13918" xr:uid="{E6BF8AB5-6F28-4CAE-A881-AB9D891B9F31}"/>
    <cellStyle name="40% - Ênfase5 40 5" xfId="7922" xr:uid="{D06A159E-D1AC-4ABB-94C2-6AAF7C2E8608}"/>
    <cellStyle name="40% - Ênfase5 41" xfId="1197" xr:uid="{B055FECE-00A9-443F-ACAA-D309308A888A}"/>
    <cellStyle name="40% - Ênfase5 41 2" xfId="1978" xr:uid="{631F5103-4077-497F-B766-22B1EAD1A6D5}"/>
    <cellStyle name="40% - Ênfase5 41 2 2" xfId="5186" xr:uid="{4DC05CEA-F0D8-4BAC-855F-6074E1826782}"/>
    <cellStyle name="40% - Ênfase5 41 2 2 2" xfId="14693" xr:uid="{B7B25842-8D35-4F30-AAEC-6DD5A0030B17}"/>
    <cellStyle name="40% - Ênfase5 41 2 3" xfId="9793" xr:uid="{6D83241D-1AC5-45A0-90E3-00E7AC0CE901}"/>
    <cellStyle name="40% - Ênfase5 41 3" xfId="6423" xr:uid="{92A3678A-1C9D-4F9C-B705-63D632F5F804}"/>
    <cellStyle name="40% - Ênfase5 41 3 2" xfId="11030" xr:uid="{05A56886-0451-414E-A986-81B1EBB9CFDE}"/>
    <cellStyle name="40% - Ênfase5 41 4" xfId="2850" xr:uid="{2C66AD32-125B-4679-9D0D-E7D08E9CBB3E}"/>
    <cellStyle name="40% - Ênfase5 41 4 2" xfId="13932" xr:uid="{F262D980-D6F7-4E15-AB35-DAD5F233D7BA}"/>
    <cellStyle name="40% - Ênfase5 41 5" xfId="7936" xr:uid="{BB78CFF4-2A22-4E10-B70A-D0819B10A00F}"/>
    <cellStyle name="40% - Ênfase5 42" xfId="1212" xr:uid="{BD9A530A-69CB-46B0-944D-24C526AF8719}"/>
    <cellStyle name="40% - Ênfase5 42 2" xfId="1993" xr:uid="{2A6FBC5F-A5B7-403B-A9D0-7AEC3CF8985A}"/>
    <cellStyle name="40% - Ênfase5 42 2 2" xfId="5199" xr:uid="{6704AF98-3598-4CA3-B5DC-557AC0830AF7}"/>
    <cellStyle name="40% - Ênfase5 42 2 2 2" xfId="14706" xr:uid="{5572395B-0146-4D4F-819B-C946E51DADA8}"/>
    <cellStyle name="40% - Ênfase5 42 2 3" xfId="9806" xr:uid="{65039667-A3A7-4452-BA4C-570D29C5DD97}"/>
    <cellStyle name="40% - Ênfase5 42 3" xfId="6436" xr:uid="{08909D59-BE86-4D17-ABEF-6FEF327B35F5}"/>
    <cellStyle name="40% - Ênfase5 42 3 2" xfId="11043" xr:uid="{A1C992F8-6CC2-4E35-9F12-3FF473737A80}"/>
    <cellStyle name="40% - Ênfase5 42 4" xfId="2864" xr:uid="{569BCCA5-8DAC-41FA-A5CC-2E00532E63CE}"/>
    <cellStyle name="40% - Ênfase5 42 4 2" xfId="13946" xr:uid="{2DE436FC-61EB-457A-9526-CB4786AAC5C8}"/>
    <cellStyle name="40% - Ênfase5 42 5" xfId="7950" xr:uid="{A5D9C143-BB66-4397-9A4E-8D8A9946B900}"/>
    <cellStyle name="40% - Ênfase5 43" xfId="818" xr:uid="{79A0FFC6-826F-49BD-8CF8-726701206FE7}"/>
    <cellStyle name="40% - Ênfase5 43 2" xfId="5213" xr:uid="{F36C50D6-3D2E-4439-BA1D-34BE18665397}"/>
    <cellStyle name="40% - Ênfase5 43 2 2" xfId="9820" xr:uid="{8B2C1530-B49B-49C3-B24A-01A17A1DDFF8}"/>
    <cellStyle name="40% - Ênfase5 43 3" xfId="6450" xr:uid="{F5698EC0-D214-4B4F-B127-47E00DDE0010}"/>
    <cellStyle name="40% - Ênfase5 43 3 2" xfId="11057" xr:uid="{6C937451-D2C5-4362-AD52-B0B753B4E0FF}"/>
    <cellStyle name="40% - Ênfase5 43 4" xfId="2878" xr:uid="{2F84F639-68DD-4336-A0F3-3A8B7AC4189B}"/>
    <cellStyle name="40% - Ênfase5 43 4 2" xfId="13960" xr:uid="{40FF0E89-3771-4295-9A6F-F1E7C7D8719A}"/>
    <cellStyle name="40% - Ênfase5 43 5" xfId="13179" xr:uid="{58CAAFA5-CCF4-4A4F-B1FD-F4F37C600271}"/>
    <cellStyle name="40% - Ênfase5 43 6" xfId="7964" xr:uid="{6289E489-06FD-4467-80C5-19248DCF305C}"/>
    <cellStyle name="40% - Ênfase5 44" xfId="819" xr:uid="{60275462-3070-4D11-A9CC-02EFB79A33DF}"/>
    <cellStyle name="40% - Ênfase5 44 2" xfId="1757" xr:uid="{50028D7D-7B72-4FE3-8742-836ABE2A182F}"/>
    <cellStyle name="40% - Ênfase5 44 2 2" xfId="5227" xr:uid="{19194FF1-F439-4CC1-8C2F-26701316EC84}"/>
    <cellStyle name="40% - Ênfase5 44 2 2 2" xfId="14722" xr:uid="{A59E2B1E-EEAA-4A88-A137-9CB8CCAB8F4A}"/>
    <cellStyle name="40% - Ênfase5 44 2 3" xfId="9834" xr:uid="{28F7A350-8292-4462-A384-EF795356EDEC}"/>
    <cellStyle name="40% - Ênfase5 44 3" xfId="6464" xr:uid="{D8F7A5F9-F570-4BED-916C-FEF8E27B2C85}"/>
    <cellStyle name="40% - Ênfase5 44 3 2" xfId="11071" xr:uid="{51BDA830-C80B-4B3A-B44D-64689A2D11E8}"/>
    <cellStyle name="40% - Ênfase5 44 4" xfId="2892" xr:uid="{BF51BC3D-0DC1-45CA-BFB5-ED6E73AB2590}"/>
    <cellStyle name="40% - Ênfase5 44 4 2" xfId="13974" xr:uid="{C4636618-51B6-457A-83AB-4DBBAE473915}"/>
    <cellStyle name="40% - Ênfase5 44 5" xfId="7978" xr:uid="{5800F317-1671-46FE-A44A-0A7A469BBA4C}"/>
    <cellStyle name="40% - Ênfase5 45" xfId="1227" xr:uid="{FB7AEF80-EFB8-41DA-823A-E9BBC37FC6B7}"/>
    <cellStyle name="40% - Ênfase5 45 2" xfId="2008" xr:uid="{FC2F249A-D74D-453F-BEA9-B681ABE25D8B}"/>
    <cellStyle name="40% - Ênfase5 45 2 2" xfId="5241" xr:uid="{8D43F0C5-2FFC-4BE1-90C5-D22CC300AE74}"/>
    <cellStyle name="40% - Ênfase5 45 2 2 2" xfId="14736" xr:uid="{C89C8A44-3DDC-494F-8292-FB56EF9FC804}"/>
    <cellStyle name="40% - Ênfase5 45 2 3" xfId="9848" xr:uid="{144C5C6F-8C22-489C-B9A1-EB9C4D99B712}"/>
    <cellStyle name="40% - Ênfase5 45 3" xfId="6478" xr:uid="{6C7E538B-DA4D-4A5D-8D37-F19778783E15}"/>
    <cellStyle name="40% - Ênfase5 45 3 2" xfId="11085" xr:uid="{ECF3BBD2-5255-4F2B-B759-2B5FF4DEB8B0}"/>
    <cellStyle name="40% - Ênfase5 45 4" xfId="2907" xr:uid="{E095E704-25F7-40BC-9FB5-AB2642FBE9BC}"/>
    <cellStyle name="40% - Ênfase5 45 4 2" xfId="13989" xr:uid="{8A7C8171-CD31-433E-9E1E-E4FBD1C4EC52}"/>
    <cellStyle name="40% - Ênfase5 45 5" xfId="7993" xr:uid="{D0DD7801-5965-4F58-BE33-1F449AED1443}"/>
    <cellStyle name="40% - Ênfase5 46" xfId="1242" xr:uid="{6936FC18-2AF7-4F06-A801-06A7C4B16F24}"/>
    <cellStyle name="40% - Ênfase5 46 2" xfId="2023" xr:uid="{83AC2C72-688E-4BD0-B3FA-0C67D216BFEA}"/>
    <cellStyle name="40% - Ênfase5 46 2 2" xfId="5254" xr:uid="{4AE2A787-9FE7-4E4D-87A9-B13E9CC68753}"/>
    <cellStyle name="40% - Ênfase5 46 2 2 2" xfId="14748" xr:uid="{F3756005-12FF-4300-B320-AC2C384CBE0B}"/>
    <cellStyle name="40% - Ênfase5 46 2 3" xfId="9861" xr:uid="{00C7ACDA-AC14-4512-9CA8-03568F3C82DC}"/>
    <cellStyle name="40% - Ênfase5 46 3" xfId="6491" xr:uid="{FA07FDB1-C1D4-4D97-8E12-E2BA9210358B}"/>
    <cellStyle name="40% - Ênfase5 46 3 2" xfId="11098" xr:uid="{6A58FBC7-CF41-4E7D-BD2D-D0CD2E8B1644}"/>
    <cellStyle name="40% - Ênfase5 46 4" xfId="2921" xr:uid="{60F64EBF-5DC3-4A3A-8D24-CEA5085CD8D8}"/>
    <cellStyle name="40% - Ênfase5 46 4 2" xfId="14003" xr:uid="{1803B3AE-9A65-4C0D-A0FF-000E2F1CF719}"/>
    <cellStyle name="40% - Ênfase5 46 5" xfId="8007" xr:uid="{4EF7FF0E-46B7-4DF8-B088-64DFD8AE709E}"/>
    <cellStyle name="40% - Ênfase5 47" xfId="1256" xr:uid="{41FE71C1-B229-413E-96F8-72F89B80EA0B}"/>
    <cellStyle name="40% - Ênfase5 47 2" xfId="2037" xr:uid="{E98FB95C-579A-4EFF-A3C7-19284EB25395}"/>
    <cellStyle name="40% - Ênfase5 47 2 2" xfId="5267" xr:uid="{85F1918A-2A3A-41CB-9071-04DB0FAFD799}"/>
    <cellStyle name="40% - Ênfase5 47 2 2 2" xfId="14760" xr:uid="{A0A7582A-0874-4B45-A060-683C54814678}"/>
    <cellStyle name="40% - Ênfase5 47 2 3" xfId="9874" xr:uid="{4834C30F-471C-4F73-B06D-DD26B1DAF30C}"/>
    <cellStyle name="40% - Ênfase5 47 3" xfId="6504" xr:uid="{55EF59AB-8FDF-45F0-B215-695D75E55809}"/>
    <cellStyle name="40% - Ênfase5 47 3 2" xfId="11111" xr:uid="{B6F0637A-2CF8-40EA-8D04-5D3BA37130FB}"/>
    <cellStyle name="40% - Ênfase5 47 4" xfId="2935" xr:uid="{065056E2-6E88-4D28-9294-73B647C16557}"/>
    <cellStyle name="40% - Ênfase5 47 4 2" xfId="14017" xr:uid="{D5B5ECB8-C300-4679-BC7D-AA611B30A90B}"/>
    <cellStyle name="40% - Ênfase5 47 5" xfId="8021" xr:uid="{8964886F-CDD8-46C9-B13B-03B4D3E99A83}"/>
    <cellStyle name="40% - Ênfase5 48" xfId="1271" xr:uid="{3414CE14-989E-4A47-BE5A-E641D32DD1A9}"/>
    <cellStyle name="40% - Ênfase5 48 2" xfId="2051" xr:uid="{EDF6CD90-9E51-42D5-86AF-0A16EEDE59F4}"/>
    <cellStyle name="40% - Ênfase5 48 2 2" xfId="5281" xr:uid="{738E56A2-FA17-487C-8954-BABE9C1A5837}"/>
    <cellStyle name="40% - Ênfase5 48 2 2 2" xfId="14773" xr:uid="{A1871D34-2CD2-470B-A4B9-A0D4C855A225}"/>
    <cellStyle name="40% - Ênfase5 48 2 3" xfId="9888" xr:uid="{DBFE3A58-7804-4917-A75A-78C0505524C3}"/>
    <cellStyle name="40% - Ênfase5 48 3" xfId="6518" xr:uid="{4386B0D6-A6DB-43A4-9B82-842B632C1246}"/>
    <cellStyle name="40% - Ênfase5 48 3 2" xfId="11125" xr:uid="{0F27CDF8-6AB7-4200-B670-34E3A60085C0}"/>
    <cellStyle name="40% - Ênfase5 48 4" xfId="2949" xr:uid="{FB273E63-F221-4C6A-A87A-C2D959A8E4F1}"/>
    <cellStyle name="40% - Ênfase5 48 4 2" xfId="14031" xr:uid="{CE4DA28D-57F9-4C61-903E-874C9B7254D8}"/>
    <cellStyle name="40% - Ênfase5 48 5" xfId="8035" xr:uid="{017B3E5F-2A09-4E0A-AD46-39ACF921BF87}"/>
    <cellStyle name="40% - Ênfase5 49" xfId="1285" xr:uid="{281BA5B2-6B7B-4682-8F81-C8783C820254}"/>
    <cellStyle name="40% - Ênfase5 49 2" xfId="5295" xr:uid="{4EA7D70D-D116-4988-947E-46C15A15BAD2}"/>
    <cellStyle name="40% - Ênfase5 49 2 2" xfId="9902" xr:uid="{48ED3185-7770-4214-A69F-587FB33DC809}"/>
    <cellStyle name="40% - Ênfase5 49 3" xfId="6532" xr:uid="{0D93992A-BD28-4AC2-B48A-C9C5638B0E28}"/>
    <cellStyle name="40% - Ênfase5 49 3 2" xfId="11139" xr:uid="{00254382-9AAB-4939-B5B5-7E165D13B128}"/>
    <cellStyle name="40% - Ênfase5 49 4" xfId="2984" xr:uid="{05240C8B-A097-4B7E-91E1-FAB910B3D1CD}"/>
    <cellStyle name="40% - Ênfase5 49 4 2" xfId="14045" xr:uid="{1212E553-D2C7-4123-A3F0-5AFF7521924A}"/>
    <cellStyle name="40% - Ênfase5 49 5" xfId="13211" xr:uid="{05EBBFDD-2EDD-4BDC-B1B6-ABF70756544A}"/>
    <cellStyle name="40% - Ênfase5 49 6" xfId="8049" xr:uid="{C2BD15DB-20B3-4359-BDCD-FBD228D17308}"/>
    <cellStyle name="40% - Ênfase5 5" xfId="432" xr:uid="{A84EE2CA-E71E-474C-AB64-0B8449234E22}"/>
    <cellStyle name="40% - Ênfase5 5 2" xfId="1381" xr:uid="{B438250D-6794-4F4E-BD56-D6DD4605958D}"/>
    <cellStyle name="40% - Ênfase5 5 2 2" xfId="4232" xr:uid="{A8180AF5-213E-4E40-B717-C45BD1BC2807}"/>
    <cellStyle name="40% - Ênfase5 5 2 3" xfId="13270" xr:uid="{9209E6AD-CE72-4A48-9646-2F48597E957D}"/>
    <cellStyle name="40% - Ênfase5 5 3" xfId="7129" xr:uid="{4DA4F89A-C756-4AED-9032-799A46D0EEE5}"/>
    <cellStyle name="40% - Ênfase5 5 3 2" xfId="11736" xr:uid="{65A7D126-44E5-44A1-ACC1-43F2CD69EF47}"/>
    <cellStyle name="40% - Ênfase5 5 4" xfId="2321" xr:uid="{80C503B0-B7E0-4961-967C-E40E75233561}"/>
    <cellStyle name="40% - Ênfase5 50" xfId="1312" xr:uid="{907730EF-B509-440F-8AC2-026A3FB5BC74}"/>
    <cellStyle name="40% - Ênfase5 50 2" xfId="5309" xr:uid="{63323488-E8A5-4C3C-B7AA-5AF9A467F329}"/>
    <cellStyle name="40% - Ênfase5 50 2 2" xfId="9916" xr:uid="{6DA20F79-2864-408B-851E-7037F3A28084}"/>
    <cellStyle name="40% - Ênfase5 50 3" xfId="6546" xr:uid="{96ED2EF2-ACE0-4D26-94E4-B57AA0135A9A}"/>
    <cellStyle name="40% - Ênfase5 50 3 2" xfId="11153" xr:uid="{85518DCD-9D83-43CF-8C10-4723C30B3CC7}"/>
    <cellStyle name="40% - Ênfase5 50 4" xfId="3026" xr:uid="{CE9A0DB9-ABBB-4323-8F7F-ABC0D33BB840}"/>
    <cellStyle name="40% - Ênfase5 50 4 2" xfId="14059" xr:uid="{469B3163-6652-43AC-8422-35B73EFCA662}"/>
    <cellStyle name="40% - Ênfase5 50 5" xfId="8063" xr:uid="{4E40E346-6AE5-4CB8-ADA3-6CBAFCF396F5}"/>
    <cellStyle name="40% - Ênfase5 51" xfId="3043" xr:uid="{7564942A-C42B-4E38-BE0A-C87EA5BC4E59}"/>
    <cellStyle name="40% - Ênfase5 51 2" xfId="5323" xr:uid="{C80D0984-E124-42A1-9CB0-8A6D96FDB56C}"/>
    <cellStyle name="40% - Ênfase5 51 2 2" xfId="9930" xr:uid="{0FA17565-9AA6-4D55-BEE1-70D6CAEB8914}"/>
    <cellStyle name="40% - Ênfase5 51 3" xfId="6560" xr:uid="{9A5D2B5A-11E3-45E0-94A5-CAE23D6D99FB}"/>
    <cellStyle name="40% - Ênfase5 51 3 2" xfId="11167" xr:uid="{ADAE9B8F-CB09-4429-88A8-F18F4430D389}"/>
    <cellStyle name="40% - Ênfase5 51 4" xfId="8077" xr:uid="{2C3584DB-1322-4C49-9563-D85A7CF10585}"/>
    <cellStyle name="40% - Ênfase5 52" xfId="3057" xr:uid="{08AD34D7-052B-462A-B4DB-DF12CA164972}"/>
    <cellStyle name="40% - Ênfase5 52 2" xfId="5337" xr:uid="{2D35ECC5-5628-4528-B4EB-5B978B710AA6}"/>
    <cellStyle name="40% - Ênfase5 52 2 2" xfId="9944" xr:uid="{08D23274-F03E-4DEF-AB8B-5255CC8AFFB8}"/>
    <cellStyle name="40% - Ênfase5 52 3" xfId="6574" xr:uid="{46B8DE50-58A5-4C7E-B173-A2CA0BDF653C}"/>
    <cellStyle name="40% - Ênfase5 52 3 2" xfId="11181" xr:uid="{DAEBB6FF-69C8-40EB-8A43-AFAEDEEC231B}"/>
    <cellStyle name="40% - Ênfase5 52 4" xfId="8091" xr:uid="{3663BB73-3600-4059-836A-3464A2C8D695}"/>
    <cellStyle name="40% - Ênfase5 53" xfId="3071" xr:uid="{87278A3F-A5BB-4EBA-AFF6-1A814B29803E}"/>
    <cellStyle name="40% - Ênfase5 53 2" xfId="5351" xr:uid="{6D6B56EA-C67E-4D22-A021-20CEBC7E5CFC}"/>
    <cellStyle name="40% - Ênfase5 53 2 2" xfId="9958" xr:uid="{80212DBE-B659-4E12-9781-F7CC5E102D26}"/>
    <cellStyle name="40% - Ênfase5 53 3" xfId="6588" xr:uid="{41B18687-81D2-4CC3-B15B-AD50FA961C1E}"/>
    <cellStyle name="40% - Ênfase5 53 3 2" xfId="11195" xr:uid="{AC69A3AD-A01A-4212-8BB4-56170E05AB1E}"/>
    <cellStyle name="40% - Ênfase5 53 4" xfId="8105" xr:uid="{56383796-7A21-412E-AC12-2537FE199492}"/>
    <cellStyle name="40% - Ênfase5 54" xfId="3085" xr:uid="{23B68676-98F2-4EC4-B78C-9F8A57614A3D}"/>
    <cellStyle name="40% - Ênfase5 54 2" xfId="5365" xr:uid="{67B03FA8-902D-436E-A0A9-51A9AF6D355B}"/>
    <cellStyle name="40% - Ênfase5 54 2 2" xfId="9972" xr:uid="{E15EAA0B-E9F2-467F-8493-17782CEA9239}"/>
    <cellStyle name="40% - Ênfase5 54 3" xfId="6602" xr:uid="{2A2FB43B-9841-4B1C-BB8A-57F4D835A592}"/>
    <cellStyle name="40% - Ênfase5 54 3 2" xfId="11209" xr:uid="{1038A6E0-3C2B-4F25-A67F-52C6BC586550}"/>
    <cellStyle name="40% - Ênfase5 54 4" xfId="8119" xr:uid="{1CCE33DB-ABAF-44F6-A8B1-BE977729369D}"/>
    <cellStyle name="40% - Ênfase5 55" xfId="3099" xr:uid="{FA1421D3-80E4-4422-BD88-EF9E7FE38179}"/>
    <cellStyle name="40% - Ênfase5 55 2" xfId="5379" xr:uid="{021F0BDA-6EAA-4F3B-B51E-D1C7BF3E203B}"/>
    <cellStyle name="40% - Ênfase5 55 2 2" xfId="9986" xr:uid="{47B3454F-E5C7-44E9-9A25-C3389003D40B}"/>
    <cellStyle name="40% - Ênfase5 55 3" xfId="6616" xr:uid="{52BFDE44-2C49-49C2-B4F8-3471DE7F61C0}"/>
    <cellStyle name="40% - Ênfase5 55 3 2" xfId="11223" xr:uid="{B932F416-CB1E-40CE-B45F-0F99A96D93CD}"/>
    <cellStyle name="40% - Ênfase5 55 4" xfId="8133" xr:uid="{F04A3C92-A35D-453F-A9B4-B13B4A25F472}"/>
    <cellStyle name="40% - Ênfase5 56" xfId="3113" xr:uid="{5750800A-8FEA-4651-BA3B-B93368A26C8D}"/>
    <cellStyle name="40% - Ênfase5 56 2" xfId="5393" xr:uid="{5A7E4E0A-FEA1-443E-9354-2554AA351B55}"/>
    <cellStyle name="40% - Ênfase5 56 2 2" xfId="10000" xr:uid="{61617A65-7A45-4901-A5B0-099854ACB5E7}"/>
    <cellStyle name="40% - Ênfase5 56 3" xfId="6630" xr:uid="{A6C20C32-EAE1-45AB-AF5F-347700DB344B}"/>
    <cellStyle name="40% - Ênfase5 56 3 2" xfId="11237" xr:uid="{44E71D0B-0BA3-42A4-B7AE-B8241071CE90}"/>
    <cellStyle name="40% - Ênfase5 56 4" xfId="8147" xr:uid="{5D2227A9-B9F9-46A0-9F41-02EE4F324294}"/>
    <cellStyle name="40% - Ênfase5 57" xfId="3127" xr:uid="{3477C0F9-3D79-4559-A123-71057F9C04FA}"/>
    <cellStyle name="40% - Ênfase5 57 2" xfId="5407" xr:uid="{0135038C-0430-4C62-9683-ECE44D4F8BDE}"/>
    <cellStyle name="40% - Ênfase5 57 2 2" xfId="10014" xr:uid="{3C18C36D-A724-4A51-8A5F-819FEE4AF7B1}"/>
    <cellStyle name="40% - Ênfase5 57 3" xfId="6644" xr:uid="{06B19BB2-F2F4-4216-B784-8B0D1627E51C}"/>
    <cellStyle name="40% - Ênfase5 57 3 2" xfId="11251" xr:uid="{B8E931D0-5083-4F9D-A47A-8CA4565FD9F2}"/>
    <cellStyle name="40% - Ênfase5 57 4" xfId="8161" xr:uid="{B7AFBA6C-4014-4927-A02B-6479DA10BE8F}"/>
    <cellStyle name="40% - Ênfase5 58" xfId="3141" xr:uid="{EB7DF079-B079-460C-B0F9-7EF012F3CA90}"/>
    <cellStyle name="40% - Ênfase5 58 2" xfId="5421" xr:uid="{0FB2EA0B-6B4F-40D4-AF80-8B7CCB038C86}"/>
    <cellStyle name="40% - Ênfase5 58 2 2" xfId="10028" xr:uid="{D3C477D1-0958-4CAE-8BE0-B38EECD506C5}"/>
    <cellStyle name="40% - Ênfase5 58 3" xfId="6658" xr:uid="{C5C14415-53A0-4841-BC2F-23D7C3433D0D}"/>
    <cellStyle name="40% - Ênfase5 58 3 2" xfId="11265" xr:uid="{8E55E630-5A50-4C1D-839A-C08BB7DC8508}"/>
    <cellStyle name="40% - Ênfase5 58 4" xfId="8175" xr:uid="{3A82B399-37C9-4E1D-8E31-A17C165C9230}"/>
    <cellStyle name="40% - Ênfase5 59" xfId="3155" xr:uid="{8D7959DF-1DE8-4682-BD2E-F2A267DD09D3}"/>
    <cellStyle name="40% - Ênfase5 59 2" xfId="5435" xr:uid="{6E3AAF5D-FBC1-4EE1-B3E9-8329BCB901C7}"/>
    <cellStyle name="40% - Ênfase5 59 2 2" xfId="10042" xr:uid="{2DB7E35C-AE9A-45AC-9EE6-9CD6DD4E1D80}"/>
    <cellStyle name="40% - Ênfase5 59 3" xfId="6672" xr:uid="{8606F481-F512-44C0-9CFB-AF343D3FF68C}"/>
    <cellStyle name="40% - Ênfase5 59 3 2" xfId="11279" xr:uid="{7007AA37-CC33-4C7B-8EA3-22D676F8A28A}"/>
    <cellStyle name="40% - Ênfase5 59 4" xfId="8189" xr:uid="{95E2A9D7-6864-449A-B09C-09BD268C59DD}"/>
    <cellStyle name="40% - Ênfase5 6" xfId="446" xr:uid="{4B27DBE7-A388-4BB8-B83F-3534C500956F}"/>
    <cellStyle name="40% - Ênfase5 6 2" xfId="1395" xr:uid="{A2494302-8465-40DE-A119-68F17CA8DFF6}"/>
    <cellStyle name="40% - Ênfase5 6 2 2" xfId="4617" xr:uid="{2AE97151-CE14-4138-95B8-3D23D8E01244}"/>
    <cellStyle name="40% - Ênfase5 6 2 3" xfId="13282" xr:uid="{41AA1F24-E7CD-4A5E-A7EC-1178EE72234E}"/>
    <cellStyle name="40% - Ênfase5 6 3" xfId="7151" xr:uid="{9188BB6A-8E63-4483-B806-A6845FB08145}"/>
    <cellStyle name="40% - Ênfase5 6 3 2" xfId="11749" xr:uid="{C544F5E4-7616-4819-AE09-A7E8B798CED2}"/>
    <cellStyle name="40% - Ênfase5 6 4" xfId="2335" xr:uid="{4C553422-1578-4DEC-8B3F-4A597C81D283}"/>
    <cellStyle name="40% - Ênfase5 60" xfId="3169" xr:uid="{53B2F394-2665-46E1-BBBA-64845694DFFC}"/>
    <cellStyle name="40% - Ênfase5 60 2" xfId="5449" xr:uid="{F57198F4-CEC3-45B2-9989-1B0731D31633}"/>
    <cellStyle name="40% - Ênfase5 60 2 2" xfId="10056" xr:uid="{51EC2BF3-32E7-416E-A388-62374D59F157}"/>
    <cellStyle name="40% - Ênfase5 60 3" xfId="6686" xr:uid="{CE93A808-4485-4484-9F28-87CB868C58AE}"/>
    <cellStyle name="40% - Ênfase5 60 3 2" xfId="11293" xr:uid="{B7A96897-6DF8-40E7-A148-76B357155BE0}"/>
    <cellStyle name="40% - Ênfase5 60 4" xfId="8203" xr:uid="{35F21BCD-4880-44B6-871F-8FEFCE7B45E8}"/>
    <cellStyle name="40% - Ênfase5 61" xfId="3183" xr:uid="{0DB495F1-4AD2-402A-A38C-9CD499A294B4}"/>
    <cellStyle name="40% - Ênfase5 61 2" xfId="5463" xr:uid="{8432B1A8-2F31-4DC0-818B-D1D55560F321}"/>
    <cellStyle name="40% - Ênfase5 61 2 2" xfId="10070" xr:uid="{8ED78CF5-0A5D-49EA-A996-4D35958DBEBF}"/>
    <cellStyle name="40% - Ênfase5 61 3" xfId="6700" xr:uid="{7213E69C-EFD0-42C3-A11A-1D235CC71E7E}"/>
    <cellStyle name="40% - Ênfase5 61 3 2" xfId="11307" xr:uid="{1FA28C79-3505-4EA1-A185-6F3F377A9E36}"/>
    <cellStyle name="40% - Ênfase5 61 4" xfId="8217" xr:uid="{3233C6CF-A14F-4AA3-8D2D-829CD0B7EB4E}"/>
    <cellStyle name="40% - Ênfase5 62" xfId="3197" xr:uid="{7AC75E5D-9D9C-4F72-BD8B-D3CEDB21D710}"/>
    <cellStyle name="40% - Ênfase5 62 2" xfId="5477" xr:uid="{4036E43E-BDD4-40E9-B0D2-976E6F8B91DD}"/>
    <cellStyle name="40% - Ênfase5 62 2 2" xfId="10084" xr:uid="{A64F3EF1-3946-45F2-8620-DA9D7B8C2013}"/>
    <cellStyle name="40% - Ênfase5 62 3" xfId="6714" xr:uid="{37CB176E-7E6B-493D-869D-EF8A79C47986}"/>
    <cellStyle name="40% - Ênfase5 62 3 2" xfId="11321" xr:uid="{24540BC5-23D7-4F55-B2D2-0567533A3799}"/>
    <cellStyle name="40% - Ênfase5 62 4" xfId="8231" xr:uid="{C5CD8639-0F8F-493C-8E6F-BE7D1E0F0A5F}"/>
    <cellStyle name="40% - Ênfase5 63" xfId="3211" xr:uid="{01ED548A-AA3F-4AC6-86B1-2524B9DC68EA}"/>
    <cellStyle name="40% - Ênfase5 63 2" xfId="5491" xr:uid="{17A2EF89-774E-4228-852B-71CC37EA6899}"/>
    <cellStyle name="40% - Ênfase5 63 2 2" xfId="10098" xr:uid="{502F2B88-5EF5-4124-8C40-D86A3BE90620}"/>
    <cellStyle name="40% - Ênfase5 63 3" xfId="6728" xr:uid="{BC5A2B10-C651-4F97-8AC9-4374696350EE}"/>
    <cellStyle name="40% - Ênfase5 63 3 2" xfId="11335" xr:uid="{3A69E608-C717-4D10-90F6-F0A3E879F4BF}"/>
    <cellStyle name="40% - Ênfase5 63 4" xfId="8245" xr:uid="{ABD3A5DD-B540-47B7-8FF6-2AE744DA9FED}"/>
    <cellStyle name="40% - Ênfase5 64" xfId="3225" xr:uid="{98A6FACC-0A87-4BC0-B4FC-D51C93575726}"/>
    <cellStyle name="40% - Ênfase5 64 2" xfId="5505" xr:uid="{E96D7122-26B7-4737-BC59-F19A26EBDA89}"/>
    <cellStyle name="40% - Ênfase5 64 2 2" xfId="10112" xr:uid="{992EF141-1C0F-4DA7-B625-1363B118AC52}"/>
    <cellStyle name="40% - Ênfase5 64 3" xfId="6742" xr:uid="{4B1EEB9C-A148-43FD-B4E1-1B4F806E7C9C}"/>
    <cellStyle name="40% - Ênfase5 64 3 2" xfId="11349" xr:uid="{A99637AD-3074-4DC3-927A-D2B73F336037}"/>
    <cellStyle name="40% - Ênfase5 64 4" xfId="8259" xr:uid="{136316E3-FCEC-440E-ABE4-E36C356242F2}"/>
    <cellStyle name="40% - Ênfase5 65" xfId="3239" xr:uid="{67522BC8-FCDA-422B-97F9-B0CD01AE000C}"/>
    <cellStyle name="40% - Ênfase5 65 2" xfId="5519" xr:uid="{95F94811-0F96-4A5E-947B-077C85D9EFDC}"/>
    <cellStyle name="40% - Ênfase5 65 2 2" xfId="10126" xr:uid="{A2BB4887-AB34-4AB8-A033-3B43E64A440E}"/>
    <cellStyle name="40% - Ênfase5 65 3" xfId="6756" xr:uid="{F5D93F8B-8562-4BD6-8C77-A070DDDEB6BF}"/>
    <cellStyle name="40% - Ênfase5 65 3 2" xfId="11363" xr:uid="{F6045F71-5689-407C-92D3-AA5DA0D77D6F}"/>
    <cellStyle name="40% - Ênfase5 65 4" xfId="8273" xr:uid="{81F2C4F7-8CCA-4390-873F-EF54933B040B}"/>
    <cellStyle name="40% - Ênfase5 66" xfId="3253" xr:uid="{E2C58510-1F96-4BEA-A307-F7DD0289DF43}"/>
    <cellStyle name="40% - Ênfase5 66 2" xfId="5533" xr:uid="{F5037789-96DF-46F4-92C5-3F964966655B}"/>
    <cellStyle name="40% - Ênfase5 66 2 2" xfId="10140" xr:uid="{D6BC7E95-64F3-4E40-A084-3A775C61FDCD}"/>
    <cellStyle name="40% - Ênfase5 66 3" xfId="6770" xr:uid="{A40DDE51-0B25-48A4-81A8-C4FBDD24DCD6}"/>
    <cellStyle name="40% - Ênfase5 66 3 2" xfId="11377" xr:uid="{C142E7C6-8157-4024-BBA0-2AB01CFAEEC5}"/>
    <cellStyle name="40% - Ênfase5 66 4" xfId="8287" xr:uid="{D440EC37-5BA5-4296-8A79-F235B2D707F6}"/>
    <cellStyle name="40% - Ênfase5 67" xfId="3267" xr:uid="{D4E8A981-1617-4BCE-8393-AB1E9A304019}"/>
    <cellStyle name="40% - Ênfase5 67 2" xfId="5547" xr:uid="{80720AFE-D70F-48C5-8997-2DE75D98E5CE}"/>
    <cellStyle name="40% - Ênfase5 67 2 2" xfId="10154" xr:uid="{63C2C03C-58BC-4CCD-9826-800025523582}"/>
    <cellStyle name="40% - Ênfase5 67 3" xfId="6784" xr:uid="{B9ECBEDC-7325-4DC6-8FA1-270F3456254B}"/>
    <cellStyle name="40% - Ênfase5 67 3 2" xfId="11391" xr:uid="{0969EE71-7CBE-4E7E-A767-426FC01F2EA0}"/>
    <cellStyle name="40% - Ênfase5 67 4" xfId="8301" xr:uid="{67B8BE93-8570-4998-A1AE-4B178A1E3414}"/>
    <cellStyle name="40% - Ênfase5 68" xfId="3281" xr:uid="{E0A01133-5761-4FBC-BFAC-23742444423C}"/>
    <cellStyle name="40% - Ênfase5 68 2" xfId="5561" xr:uid="{7086E104-254E-41D9-8BA2-8BBE18496256}"/>
    <cellStyle name="40% - Ênfase5 68 2 2" xfId="10168" xr:uid="{894201FB-7AF7-4926-9F0C-791BE5887D45}"/>
    <cellStyle name="40% - Ênfase5 68 3" xfId="6798" xr:uid="{DF1D944E-11B5-4BDF-A727-A87917408673}"/>
    <cellStyle name="40% - Ênfase5 68 3 2" xfId="11405" xr:uid="{00FBFC05-D503-47F2-817E-BFB93F6EF943}"/>
    <cellStyle name="40% - Ênfase5 68 4" xfId="8315" xr:uid="{32790BF9-61D1-4FE9-A275-E2C375191E92}"/>
    <cellStyle name="40% - Ênfase5 69" xfId="3295" xr:uid="{AAFD9557-5691-45EE-BB6A-53FF910DBCC4}"/>
    <cellStyle name="40% - Ênfase5 69 2" xfId="5575" xr:uid="{04AC3DC8-E19B-4B93-A462-FD83BB042B0E}"/>
    <cellStyle name="40% - Ênfase5 69 2 2" xfId="10182" xr:uid="{ED1819C5-10AF-424C-92D0-6BB040CD7512}"/>
    <cellStyle name="40% - Ênfase5 69 3" xfId="6812" xr:uid="{F42017C3-7E27-4CF3-A800-7C40B4BFCCA4}"/>
    <cellStyle name="40% - Ênfase5 69 3 2" xfId="11419" xr:uid="{358FBB0C-7C39-4E15-9658-8DB42780ED05}"/>
    <cellStyle name="40% - Ênfase5 69 4" xfId="8329" xr:uid="{4A5C304B-1B8D-4012-8F24-A153D395C4AD}"/>
    <cellStyle name="40% - Ênfase5 7" xfId="461" xr:uid="{C027F6A3-9A0E-4288-B09F-56B2A6850174}"/>
    <cellStyle name="40% - Ênfase5 7 2" xfId="1410" xr:uid="{9D1AEA79-D85D-4712-BFB2-70E318F6F99B}"/>
    <cellStyle name="40% - Ênfase5 7 2 2" xfId="4662" xr:uid="{B453E115-88A1-4614-9004-208DF596FD07}"/>
    <cellStyle name="40% - Ênfase5 7 2 2 2" xfId="14214" xr:uid="{439843E7-F89E-4F1C-9EAE-2B4EF12DE2AD}"/>
    <cellStyle name="40% - Ênfase5 7 2 3" xfId="9302" xr:uid="{C541876E-6E9E-489C-8376-72A1AA6E743A}"/>
    <cellStyle name="40% - Ênfase5 7 3" xfId="5928" xr:uid="{D2D99452-EB4E-4DD8-B41D-7D0DD0FC87A1}"/>
    <cellStyle name="40% - Ênfase5 7 3 2" xfId="10535" xr:uid="{EFAC7B28-55CC-481C-A1C5-D884B29648A7}"/>
    <cellStyle name="40% - Ênfase5 7 4" xfId="4309" xr:uid="{2185CDA6-CF09-4E3E-BCC1-9179DD45F17C}"/>
    <cellStyle name="40% - Ênfase5 7 4 2" xfId="9215" xr:uid="{F0040F70-3DFB-4529-80D1-AD4F3065880B}"/>
    <cellStyle name="40% - Ênfase5 7 5" xfId="2349" xr:uid="{6DD614A0-CC45-4801-8F40-CCF7E1355BCC}"/>
    <cellStyle name="40% - Ênfase5 70" xfId="3309" xr:uid="{890815CD-DD87-4D2F-9EBF-62F9E195E509}"/>
    <cellStyle name="40% - Ênfase5 70 2" xfId="5589" xr:uid="{E716A1DF-658F-4FF4-8E03-5F74649BE389}"/>
    <cellStyle name="40% - Ênfase5 70 2 2" xfId="10196" xr:uid="{AACEBCB1-EC2C-4F3E-BDE0-7EBB2F993DE9}"/>
    <cellStyle name="40% - Ênfase5 70 3" xfId="6826" xr:uid="{40713DA3-DF0E-44B9-A2EC-ADB9E6137458}"/>
    <cellStyle name="40% - Ênfase5 70 3 2" xfId="11433" xr:uid="{B8649568-9878-4B28-8CF0-D8FDE7CB6686}"/>
    <cellStyle name="40% - Ênfase5 70 4" xfId="7166" xr:uid="{42C85490-5E58-4518-8244-D10D64DF7C76}"/>
    <cellStyle name="40% - Ênfase5 70 5" xfId="8343" xr:uid="{E9B172A1-9B1C-4A80-9E95-9D8799DC9B33}"/>
    <cellStyle name="40% - Ênfase5 71" xfId="3323" xr:uid="{6A818625-378E-44EE-937A-0F5B45C1C155}"/>
    <cellStyle name="40% - Ênfase5 71 2" xfId="5603" xr:uid="{788526B3-6DCA-4234-931E-C623EFCF6BA3}"/>
    <cellStyle name="40% - Ênfase5 71 2 2" xfId="10210" xr:uid="{9C4B8FDC-D3A9-488C-862E-6FEC41B92F54}"/>
    <cellStyle name="40% - Ênfase5 71 3" xfId="6840" xr:uid="{CFB7184D-174C-43EB-BB49-0B17DE13693C}"/>
    <cellStyle name="40% - Ênfase5 71 3 2" xfId="11447" xr:uid="{A57E2472-B51F-433F-8CE3-CA153D6E7B51}"/>
    <cellStyle name="40% - Ênfase5 71 4" xfId="8357" xr:uid="{5149B6CE-0A95-490E-92B5-F963F9710D0C}"/>
    <cellStyle name="40% - Ênfase5 72" xfId="3337" xr:uid="{4743ABBC-7127-4C06-BAF6-504F0BC27B7C}"/>
    <cellStyle name="40% - Ênfase5 72 2" xfId="5617" xr:uid="{999F47F7-C0B0-43FC-862B-DA994BA5F767}"/>
    <cellStyle name="40% - Ênfase5 72 2 2" xfId="10224" xr:uid="{0B076F65-7BDC-477A-91FF-DA1E5473EE3C}"/>
    <cellStyle name="40% - Ênfase5 72 3" xfId="6854" xr:uid="{1269804F-949C-42BD-ACCA-D03E130F0BCF}"/>
    <cellStyle name="40% - Ênfase5 72 3 2" xfId="11461" xr:uid="{76C2C614-8AE5-4AB6-937B-79C60146C80B}"/>
    <cellStyle name="40% - Ênfase5 72 4" xfId="8371" xr:uid="{3A850A14-BBFE-42CF-B26F-293D45686CB8}"/>
    <cellStyle name="40% - Ênfase5 73" xfId="3351" xr:uid="{98037886-A559-49CB-9113-4120811AD38B}"/>
    <cellStyle name="40% - Ênfase5 73 2" xfId="5631" xr:uid="{BCBB5189-7DC5-4788-8FB9-FA787186D1E9}"/>
    <cellStyle name="40% - Ênfase5 73 2 2" xfId="10238" xr:uid="{97D00685-44C2-4084-8279-A084A62C1CEA}"/>
    <cellStyle name="40% - Ênfase5 73 3" xfId="6868" xr:uid="{26EBAE74-BFB2-43CA-B5B9-CB0D059C6C92}"/>
    <cellStyle name="40% - Ênfase5 73 3 2" xfId="11475" xr:uid="{EDBE06EE-43DB-4EC0-9BD5-151CDF368419}"/>
    <cellStyle name="40% - Ênfase5 73 4" xfId="8385" xr:uid="{38794E2D-9B7A-4655-9E35-F3092E1E8776}"/>
    <cellStyle name="40% - Ênfase5 74" xfId="3365" xr:uid="{2E901DEA-6220-415C-9836-DA4F62A58C23}"/>
    <cellStyle name="40% - Ênfase5 74 2" xfId="5645" xr:uid="{09026CFB-95FA-4FF3-A58B-A5D94B2929A6}"/>
    <cellStyle name="40% - Ênfase5 74 2 2" xfId="10252" xr:uid="{40DAF061-D836-4801-84E2-E9EFB6E4D76D}"/>
    <cellStyle name="40% - Ênfase5 74 3" xfId="6882" xr:uid="{F58A8457-9445-438C-81A2-C4C6E6A7A3D8}"/>
    <cellStyle name="40% - Ênfase5 74 3 2" xfId="11489" xr:uid="{F45E1A53-8685-442E-8E90-72F6BC2821E3}"/>
    <cellStyle name="40% - Ênfase5 74 4" xfId="8399" xr:uid="{BC02192C-C2FB-4883-B9C8-EC7B0723D515}"/>
    <cellStyle name="40% - Ênfase5 75" xfId="3379" xr:uid="{0DCDAA17-91A1-45C3-8D53-EEF52331B73E}"/>
    <cellStyle name="40% - Ênfase5 75 2" xfId="5659" xr:uid="{B058A0AF-5422-428D-8AD4-AADB0801DD54}"/>
    <cellStyle name="40% - Ênfase5 75 2 2" xfId="10266" xr:uid="{F07153EB-1155-4B65-818A-3BB4448F576D}"/>
    <cellStyle name="40% - Ênfase5 75 3" xfId="6896" xr:uid="{0DC487BE-EFF8-452E-851B-880FB8E115E2}"/>
    <cellStyle name="40% - Ênfase5 75 3 2" xfId="11503" xr:uid="{4D62625B-7888-4BF8-BD2A-73E99FD2F3EE}"/>
    <cellStyle name="40% - Ênfase5 75 4" xfId="8413" xr:uid="{2D2D0F94-19C5-4B9F-8C59-308BDD767BC2}"/>
    <cellStyle name="40% - Ênfase5 76" xfId="3393" xr:uid="{D1369772-335E-4574-B0AE-A774FD661FCD}"/>
    <cellStyle name="40% - Ênfase5 76 2" xfId="5673" xr:uid="{7C2A8829-BE12-4E35-A74C-D8FDEF221820}"/>
    <cellStyle name="40% - Ênfase5 76 2 2" xfId="10280" xr:uid="{CE483FC5-3900-4721-A055-B1351BFDE276}"/>
    <cellStyle name="40% - Ênfase5 76 3" xfId="6910" xr:uid="{93481C48-15C9-4CB0-B585-7F5F3CC09D4D}"/>
    <cellStyle name="40% - Ênfase5 76 3 2" xfId="11517" xr:uid="{F8DFE60C-3EB0-4E0B-9712-DD12936C386B}"/>
    <cellStyle name="40% - Ênfase5 76 4" xfId="8427" xr:uid="{BDF1636B-E515-47E9-8FAB-F9FFC0B8F2D8}"/>
    <cellStyle name="40% - Ênfase5 77" xfId="3407" xr:uid="{BFBFD50A-6873-40FD-BAED-AA13CF0FB72B}"/>
    <cellStyle name="40% - Ênfase5 77 2" xfId="5687" xr:uid="{E4433FC5-CB29-4835-B83A-ECA52FDADF5F}"/>
    <cellStyle name="40% - Ênfase5 77 2 2" xfId="10294" xr:uid="{0C383523-161E-4C6B-83AF-E2565F3919AF}"/>
    <cellStyle name="40% - Ênfase5 77 3" xfId="6924" xr:uid="{C21FC3FC-27A9-4C6D-97E1-27A2FC64D349}"/>
    <cellStyle name="40% - Ênfase5 77 3 2" xfId="11531" xr:uid="{6C8C432E-D698-454A-80B7-6D1A54FF9F4E}"/>
    <cellStyle name="40% - Ênfase5 77 4" xfId="8441" xr:uid="{D183FEA9-000D-488A-A0AD-E6AA92CE85FD}"/>
    <cellStyle name="40% - Ênfase5 78" xfId="3421" xr:uid="{871D0534-2970-4ACD-86E3-CE770E8F1A33}"/>
    <cellStyle name="40% - Ênfase5 78 2" xfId="5701" xr:uid="{4845812F-1870-483E-BBAD-4502CD3ADD09}"/>
    <cellStyle name="40% - Ênfase5 78 2 2" xfId="10308" xr:uid="{F83B59D3-8E24-4983-8F61-BC2DEA7F67F1}"/>
    <cellStyle name="40% - Ênfase5 78 3" xfId="6938" xr:uid="{8480A067-153F-49C9-AD07-312D6E784BFC}"/>
    <cellStyle name="40% - Ênfase5 78 3 2" xfId="11545" xr:uid="{4C370AFA-0F80-4DC7-97C0-8F953E563F4B}"/>
    <cellStyle name="40% - Ênfase5 78 4" xfId="8455" xr:uid="{E38395C2-4F73-44DB-91AE-6061207681A6}"/>
    <cellStyle name="40% - Ênfase5 79" xfId="3435" xr:uid="{48000031-F4C4-471F-A58E-6E9DE6DFBB33}"/>
    <cellStyle name="40% - Ênfase5 79 2" xfId="5715" xr:uid="{4A306C8B-F015-4FDD-A694-4A66D0282A6C}"/>
    <cellStyle name="40% - Ênfase5 79 2 2" xfId="10322" xr:uid="{D7FDAB91-BACE-43AF-8C7D-6726CADA115D}"/>
    <cellStyle name="40% - Ênfase5 79 3" xfId="6952" xr:uid="{E8353880-C683-41F2-ACE1-4645D10B96CC}"/>
    <cellStyle name="40% - Ênfase5 79 3 2" xfId="11559" xr:uid="{2FC75D4D-8503-4A49-9B79-8C95806A63DD}"/>
    <cellStyle name="40% - Ênfase5 79 4" xfId="8469" xr:uid="{D568D3B7-F045-4457-8030-77B6E5D64ECB}"/>
    <cellStyle name="40% - Ênfase5 8" xfId="476" xr:uid="{89E2D284-D6BE-4C21-A723-14CF3CA3B65F}"/>
    <cellStyle name="40% - Ênfase5 8 2" xfId="1425" xr:uid="{670FAA48-38CB-4667-AE7A-580CE01E878D}"/>
    <cellStyle name="40% - Ênfase5 8 2 2" xfId="4677" xr:uid="{D138C39E-F7BD-45A0-AEDE-3B74E8964F06}"/>
    <cellStyle name="40% - Ênfase5 8 2 2 2" xfId="14228" xr:uid="{4D1CF876-C51E-40FA-8297-004596E6857B}"/>
    <cellStyle name="40% - Ênfase5 8 2 3" xfId="9317" xr:uid="{C7C05997-A50C-4197-9234-8CE7E41898EC}"/>
    <cellStyle name="40% - Ênfase5 8 3" xfId="5943" xr:uid="{C60207AD-E0FC-44CB-A4A0-13AFE581BF3A}"/>
    <cellStyle name="40% - Ênfase5 8 3 2" xfId="10550" xr:uid="{D31B7C60-F096-4922-B6E9-14A3F4F016FE}"/>
    <cellStyle name="40% - Ênfase5 8 4" xfId="4324" xr:uid="{73F7541C-DBA6-4636-9E3D-E6E5944F7614}"/>
    <cellStyle name="40% - Ênfase5 8 4 2" xfId="9230" xr:uid="{6BB315B7-82AB-4576-AA1E-C8EDF511CFCB}"/>
    <cellStyle name="40% - Ênfase5 8 5" xfId="2363" xr:uid="{B7DDCFE6-89B3-46C9-B7D6-482A85EDC230}"/>
    <cellStyle name="40% - Ênfase5 80" xfId="3449" xr:uid="{BFA47299-3038-4A95-9AC0-F2711401B707}"/>
    <cellStyle name="40% - Ênfase5 80 2" xfId="5729" xr:uid="{67DAAB87-B31B-4671-AEE0-2C03B868A93B}"/>
    <cellStyle name="40% - Ênfase5 80 2 2" xfId="10336" xr:uid="{0EA03B24-EAB1-41D1-AB7B-7306FE1001FF}"/>
    <cellStyle name="40% - Ênfase5 80 3" xfId="6966" xr:uid="{9BF22CBD-B253-4E8D-9F72-B47B3B1D2634}"/>
    <cellStyle name="40% - Ênfase5 80 3 2" xfId="11573" xr:uid="{0E7FDAC8-0CB8-42D5-967E-EE89F1723299}"/>
    <cellStyle name="40% - Ênfase5 80 4" xfId="8483" xr:uid="{DD59F86B-584A-4AE2-A6F4-137156A5D5D4}"/>
    <cellStyle name="40% - Ênfase5 81" xfId="3463" xr:uid="{29308B66-700C-41C2-BFC7-31BCE5ED93A1}"/>
    <cellStyle name="40% - Ênfase5 81 2" xfId="5743" xr:uid="{1EFF973F-192F-4AFD-98B2-74B978C1AF49}"/>
    <cellStyle name="40% - Ênfase5 81 2 2" xfId="10350" xr:uid="{6BB9F30D-FC84-417B-9DBD-EFF3C8E7B31D}"/>
    <cellStyle name="40% - Ênfase5 81 3" xfId="6980" xr:uid="{D1F0BC0D-376A-4EB3-A34B-FB2DDD8E312C}"/>
    <cellStyle name="40% - Ênfase5 81 3 2" xfId="11587" xr:uid="{B3577FD6-8CCE-47B6-9050-E74A23A1647E}"/>
    <cellStyle name="40% - Ênfase5 81 4" xfId="8497" xr:uid="{DD69FB4B-EC0D-4AD4-9B95-BDA85926E45F}"/>
    <cellStyle name="40% - Ênfase5 82" xfId="3477" xr:uid="{657F2B11-52D0-49BD-BF97-904B099D7734}"/>
    <cellStyle name="40% - Ênfase5 82 2" xfId="5757" xr:uid="{7FEF9C6C-ED9B-4C06-AA91-983C3738C9B9}"/>
    <cellStyle name="40% - Ênfase5 82 2 2" xfId="10364" xr:uid="{B12723D4-1385-4BC9-B828-F6DE32C5AD33}"/>
    <cellStyle name="40% - Ênfase5 82 3" xfId="6994" xr:uid="{72ACDCE3-0C1E-4DAD-8F78-A73512EAD928}"/>
    <cellStyle name="40% - Ênfase5 82 3 2" xfId="11601" xr:uid="{AF2B9E55-4115-4948-AB9C-18DD9FA6019C}"/>
    <cellStyle name="40% - Ênfase5 82 4" xfId="8511" xr:uid="{8E0E33E8-759D-4432-A9DF-1BCC6C5D181D}"/>
    <cellStyle name="40% - Ênfase5 83" xfId="3491" xr:uid="{C5D35521-66BF-432B-8F0E-07DEC71FB599}"/>
    <cellStyle name="40% - Ênfase5 83 2" xfId="5771" xr:uid="{725FBF63-538B-4E84-8407-6AF814E8320B}"/>
    <cellStyle name="40% - Ênfase5 83 2 2" xfId="10378" xr:uid="{144AF13D-315A-4B7E-99FE-52D2FF57E211}"/>
    <cellStyle name="40% - Ênfase5 83 3" xfId="7008" xr:uid="{DD5BDBC5-DE06-4F26-A1BC-4360DAA75D4A}"/>
    <cellStyle name="40% - Ênfase5 83 3 2" xfId="11615" xr:uid="{18834C2D-CDB7-4BB2-8AC4-44DEE6ACA9E0}"/>
    <cellStyle name="40% - Ênfase5 83 4" xfId="8525" xr:uid="{07C7EC09-85BD-4D00-B8E0-B4C4BF88DCB8}"/>
    <cellStyle name="40% - Ênfase5 84" xfId="3505" xr:uid="{00C027A3-772C-45C1-B776-91069F801E65}"/>
    <cellStyle name="40% - Ênfase5 84 2" xfId="5785" xr:uid="{1D2C895A-F081-4ADB-A3F8-E820DAAA06BF}"/>
    <cellStyle name="40% - Ênfase5 84 2 2" xfId="10392" xr:uid="{9A094554-A236-4F4F-A5C2-C5B152BFAEF1}"/>
    <cellStyle name="40% - Ênfase5 84 3" xfId="7022" xr:uid="{94F7A8D6-CFB9-4393-BF51-A7B5C2D93544}"/>
    <cellStyle name="40% - Ênfase5 84 3 2" xfId="11629" xr:uid="{508ECA50-6A70-496A-8984-564DEF085D64}"/>
    <cellStyle name="40% - Ênfase5 84 4" xfId="8539" xr:uid="{31FB18CD-4D39-4029-8D6B-3303AF22FE22}"/>
    <cellStyle name="40% - Ênfase5 85" xfId="3519" xr:uid="{C5A82CFA-4898-48AB-83E8-0BBB6C87119F}"/>
    <cellStyle name="40% - Ênfase5 85 2" xfId="5799" xr:uid="{6DE63C3A-EC38-4588-B4A3-A93F689E0222}"/>
    <cellStyle name="40% - Ênfase5 85 2 2" xfId="10406" xr:uid="{9A5B6A01-76EB-4921-B8CE-8BE52C226B40}"/>
    <cellStyle name="40% - Ênfase5 85 3" xfId="7036" xr:uid="{36E38C2E-0748-4218-AA75-3FE1CF97CC8F}"/>
    <cellStyle name="40% - Ênfase5 85 3 2" xfId="11643" xr:uid="{D94CD9C3-C9E2-4818-A19E-583AB32E1367}"/>
    <cellStyle name="40% - Ênfase5 85 4" xfId="8553" xr:uid="{1AE864A5-6983-49FE-ABE3-A437DCCE7851}"/>
    <cellStyle name="40% - Ênfase5 86" xfId="3533" xr:uid="{C5782CAB-1CAA-4130-8D11-EE751B4B5B59}"/>
    <cellStyle name="40% - Ênfase5 86 2" xfId="5813" xr:uid="{4FF558DA-EBAC-4F37-BD51-FB5C878FB6F7}"/>
    <cellStyle name="40% - Ênfase5 86 2 2" xfId="10420" xr:uid="{040AD526-1B39-4B90-8E82-098F2EAF84E7}"/>
    <cellStyle name="40% - Ênfase5 86 3" xfId="7050" xr:uid="{377252F1-FD5D-4C91-9ABC-B281CE5A953E}"/>
    <cellStyle name="40% - Ênfase5 86 3 2" xfId="11657" xr:uid="{841D0223-DFEE-4F3C-8459-7DCFA263D39C}"/>
    <cellStyle name="40% - Ênfase5 86 4" xfId="8567" xr:uid="{E54A9940-94AA-4502-9EF2-D2BDBBDB35E4}"/>
    <cellStyle name="40% - Ênfase5 87" xfId="3547" xr:uid="{03D1FC4E-B362-4926-869D-F961ABBD096B}"/>
    <cellStyle name="40% - Ênfase5 87 2" xfId="5827" xr:uid="{ED5E1CF8-0E45-43E3-AA3A-3EA69659D887}"/>
    <cellStyle name="40% - Ênfase5 87 2 2" xfId="10434" xr:uid="{B63D1CD5-7812-44B1-ADD8-3B57462586B4}"/>
    <cellStyle name="40% - Ênfase5 87 3" xfId="7064" xr:uid="{34EC4217-1B38-4A47-8F38-1592F2E357BD}"/>
    <cellStyle name="40% - Ênfase5 87 3 2" xfId="11671" xr:uid="{4921B9C8-A138-4DF9-B045-C659484ADC0A}"/>
    <cellStyle name="40% - Ênfase5 87 4" xfId="8581" xr:uid="{E0C87677-9EC0-4D57-921F-D748408AFC42}"/>
    <cellStyle name="40% - Ênfase5 88" xfId="3561" xr:uid="{F99E73A7-D08B-429D-A7EE-C3713DD36F1B}"/>
    <cellStyle name="40% - Ênfase5 88 2" xfId="5841" xr:uid="{A6D0BC8A-ABCC-40EF-B5BC-BC277800EABD}"/>
    <cellStyle name="40% - Ênfase5 88 2 2" xfId="10448" xr:uid="{B122DE66-190F-4AF4-82A7-2F1990A78A10}"/>
    <cellStyle name="40% - Ênfase5 88 3" xfId="7078" xr:uid="{931BAC3B-5366-46CE-AE51-70375FEBB7FD}"/>
    <cellStyle name="40% - Ênfase5 88 3 2" xfId="11685" xr:uid="{E674BC20-E2CA-4D75-BF24-4C1E197404A1}"/>
    <cellStyle name="40% - Ênfase5 88 4" xfId="8595" xr:uid="{0A6A1821-AEE0-4F4E-9A1D-E97A02BFCA68}"/>
    <cellStyle name="40% - Ênfase5 89" xfId="3575" xr:uid="{329519B7-D243-492F-8B82-8BA7E6797B4E}"/>
    <cellStyle name="40% - Ênfase5 89 2" xfId="5855" xr:uid="{4BD5B0C1-B3F8-4283-8B3D-DA02F21E1DDF}"/>
    <cellStyle name="40% - Ênfase5 89 2 2" xfId="10462" xr:uid="{81FC9AAA-2DA3-4DC8-8527-54C8FC1ABA37}"/>
    <cellStyle name="40% - Ênfase5 89 3" xfId="7092" xr:uid="{91FAEB29-9BE5-42DF-A638-30938E9D6B7B}"/>
    <cellStyle name="40% - Ênfase5 89 3 2" xfId="11699" xr:uid="{207D7655-2437-4043-9209-15513373DDA5}"/>
    <cellStyle name="40% - Ênfase5 89 4" xfId="8609" xr:uid="{3672AFF6-D5BB-44B2-817A-8C6413B0BFCA}"/>
    <cellStyle name="40% - Ênfase5 9" xfId="491" xr:uid="{87E4D6BD-9A36-4EF0-B483-2B65930A92F6}"/>
    <cellStyle name="40% - Ênfase5 9 2" xfId="1440" xr:uid="{D6DE3771-5873-461D-9FC2-73131B9F4EA6}"/>
    <cellStyle name="40% - Ênfase5 9 2 2" xfId="4692" xr:uid="{36541E3B-63B2-4A95-B599-D388EEF93D0A}"/>
    <cellStyle name="40% - Ênfase5 9 2 3" xfId="13298" xr:uid="{81F3259F-0A29-4C33-9B47-98C67B479A1A}"/>
    <cellStyle name="40% - Ênfase5 9 3" xfId="4194" xr:uid="{0C037245-48D8-42C8-8A8A-C26FD01C38D2}"/>
    <cellStyle name="40% - Ênfase5 9 3 2" xfId="9183" xr:uid="{115C2287-3A51-4C6C-98B7-D46D8AB170FB}"/>
    <cellStyle name="40% - Ênfase5 9 4" xfId="2378" xr:uid="{8268BA4A-BBCD-4256-8C29-BCC4DE5F4226}"/>
    <cellStyle name="40% - Ênfase5 90" xfId="3589" xr:uid="{5FAFA925-F2E1-4516-98B2-0504F2A82B17}"/>
    <cellStyle name="40% - Ênfase5 90 2" xfId="5869" xr:uid="{6E6BE9A5-9D1F-48C9-B81F-C7843817A2F2}"/>
    <cellStyle name="40% - Ênfase5 90 2 2" xfId="10476" xr:uid="{83A4CCE1-7DEE-4798-9B23-CB4B10D0A862}"/>
    <cellStyle name="40% - Ênfase5 90 3" xfId="7106" xr:uid="{73183434-0937-43C1-AA99-1C234775DC35}"/>
    <cellStyle name="40% - Ênfase5 90 3 2" xfId="11713" xr:uid="{FF00549F-B292-4A81-873F-65E28E392B63}"/>
    <cellStyle name="40% - Ênfase5 90 4" xfId="8623" xr:uid="{DBB10A87-1321-4FA7-8BA4-BF32DBDFDF7E}"/>
    <cellStyle name="40% - Ênfase5 91" xfId="3603" xr:uid="{AD8363EC-8FF7-43DE-A14C-F061BC4FF1EF}"/>
    <cellStyle name="40% - Ênfase5 91 2" xfId="5887" xr:uid="{0121707F-5F69-4335-A89A-0C9F52B8DF1D}"/>
    <cellStyle name="40% - Ênfase5 91 2 2" xfId="10494" xr:uid="{F6D181F6-371B-4C88-819F-80AE014970A0}"/>
    <cellStyle name="40% - Ênfase5 91 3" xfId="7124" xr:uid="{512E70E4-8E09-4908-A3D5-A940F7E7D9C0}"/>
    <cellStyle name="40% - Ênfase5 91 3 2" xfId="11731" xr:uid="{BF0F72A3-B56C-4183-9B8F-D69F713928DE}"/>
    <cellStyle name="40% - Ênfase5 91 4" xfId="8637" xr:uid="{6F98F067-28FD-4AC9-9F94-B31D0F6E5AE0}"/>
    <cellStyle name="40% - Ênfase5 92" xfId="3617" xr:uid="{50B55184-6D79-415B-AB10-0A7A6DBD85CF}"/>
    <cellStyle name="40% - Ênfase5 92 2" xfId="8651" xr:uid="{247A6A98-7103-488B-90B7-46743C6E3204}"/>
    <cellStyle name="40% - Ênfase5 93" xfId="3631" xr:uid="{C296BA88-DAF0-4815-BD01-27C91522329B}"/>
    <cellStyle name="40% - Ênfase5 93 2" xfId="8665" xr:uid="{60D3A923-F986-46D6-A961-77544B317113}"/>
    <cellStyle name="40% - Ênfase5 94" xfId="3645" xr:uid="{A33C6B13-0E4E-4F0A-84C0-50D616C656C0}"/>
    <cellStyle name="40% - Ênfase5 94 2" xfId="8679" xr:uid="{7B55F25F-3BBF-4BE2-A69F-05C3D2334E67}"/>
    <cellStyle name="40% - Ênfase5 95" xfId="3659" xr:uid="{A386A1DB-2224-4B73-A379-60A7AD1804C5}"/>
    <cellStyle name="40% - Ênfase5 95 2" xfId="8693" xr:uid="{F8A0FA43-1469-4117-BF32-8789833422FB}"/>
    <cellStyle name="40% - Ênfase5 96" xfId="3673" xr:uid="{4377994C-7D91-4107-888B-F2DB9598E2A0}"/>
    <cellStyle name="40% - Ênfase5 96 2" xfId="8707" xr:uid="{55C7EB57-512B-47C9-9945-CF2397BD265C}"/>
    <cellStyle name="40% - Ênfase5 97" xfId="3687" xr:uid="{78DC12F8-D9E4-4CF7-A323-59B7604CC43B}"/>
    <cellStyle name="40% - Ênfase5 97 2" xfId="8721" xr:uid="{EA47AE9C-8023-4B02-BC19-FE8489F579E8}"/>
    <cellStyle name="40% - Ênfase5 98" xfId="3701" xr:uid="{CD7DE604-4009-4E9C-B385-C38595446841}"/>
    <cellStyle name="40% - Ênfase5 98 2" xfId="8735" xr:uid="{5BBA5313-9FE6-4E8C-B2C1-0F304A4F1172}"/>
    <cellStyle name="40% - Ênfase5 99" xfId="3715" xr:uid="{7EBEFECD-2A8D-4593-A3D2-4B9D1174B65D}"/>
    <cellStyle name="40% - Ênfase5 99 2" xfId="8749" xr:uid="{F369C04B-A7E0-46D5-A1BB-EF4250851396}"/>
    <cellStyle name="40% - Ênfase6" xfId="130" builtinId="51" customBuiltin="1"/>
    <cellStyle name="40% - Ênfase6 10" xfId="508" xr:uid="{3A2F8671-31DA-473C-9F1F-579910064BAF}"/>
    <cellStyle name="40% - Ênfase6 10 2" xfId="1457" xr:uid="{E4D98AF9-CDF5-4C47-BFF8-717E4B41FD30}"/>
    <cellStyle name="40% - Ênfase6 10 2 2" xfId="4708" xr:uid="{2036E913-02FF-4A05-9306-210063CCB8F0}"/>
    <cellStyle name="40% - Ênfase6 10 2 2 2" xfId="14244" xr:uid="{6898639A-2ADD-4902-AA32-45E8F59675A0}"/>
    <cellStyle name="40% - Ênfase6 10 2 3" xfId="9334" xr:uid="{B5B361A2-4AC1-4D0E-A286-7AA2B606FFCE}"/>
    <cellStyle name="40% - Ênfase6 10 3" xfId="5960" xr:uid="{67F3ABA0-12B6-4B3C-8C34-802EDC3BBEA5}"/>
    <cellStyle name="40% - Ênfase6 10 3 2" xfId="10567" xr:uid="{0D71FE07-BC41-4DD9-83E0-FCE080AD3371}"/>
    <cellStyle name="40% - Ênfase6 10 4" xfId="2394" xr:uid="{B333B97A-1D3A-4EE1-BED6-C0931FB1B759}"/>
    <cellStyle name="40% - Ênfase6 10 4 2" xfId="13482" xr:uid="{CCC30FE3-3A20-4C82-A408-E6681165D9AD}"/>
    <cellStyle name="40% - Ênfase6 10 5" xfId="7485" xr:uid="{274CF679-032D-46CA-A52C-96404A6B55ED}"/>
    <cellStyle name="40% - Ênfase6 100" xfId="3731" xr:uid="{E2D8BF1C-4EDA-4F47-97D3-749788361C40}"/>
    <cellStyle name="40% - Ênfase6 100 2" xfId="8765" xr:uid="{7E8483FB-AC0C-4BC2-AC9B-DED2FCA0F264}"/>
    <cellStyle name="40% - Ênfase6 101" xfId="3745" xr:uid="{21F3B006-D53E-4150-B127-EE802560BBFD}"/>
    <cellStyle name="40% - Ênfase6 101 2" xfId="8779" xr:uid="{64FEA1FA-8220-4D3E-AEB1-8FF4660AC4D9}"/>
    <cellStyle name="40% - Ênfase6 102" xfId="3759" xr:uid="{AFDCFE03-B43C-4E75-99E9-6F248CDCA4F9}"/>
    <cellStyle name="40% - Ênfase6 102 2" xfId="8793" xr:uid="{74D7564D-B332-41A0-AEA7-3BA18B51E817}"/>
    <cellStyle name="40% - Ênfase6 103" xfId="3773" xr:uid="{6F804FF6-71BD-49A8-B811-225A9AAA6469}"/>
    <cellStyle name="40% - Ênfase6 103 2" xfId="8807" xr:uid="{66B92229-B2B6-42CC-A7A8-A999DC6A34A4}"/>
    <cellStyle name="40% - Ênfase6 104" xfId="3787" xr:uid="{95FF1690-4555-48E0-A0C9-27925F24121F}"/>
    <cellStyle name="40% - Ênfase6 104 2" xfId="8821" xr:uid="{CC1E3B8C-5993-4622-81BB-D65A5CC48EDB}"/>
    <cellStyle name="40% - Ênfase6 105" xfId="3801" xr:uid="{AC7A240D-5FE0-4180-B590-D73BF766DC2E}"/>
    <cellStyle name="40% - Ênfase6 105 2" xfId="8835" xr:uid="{A769A8BB-4390-4A07-B919-8AF6BD29DFB4}"/>
    <cellStyle name="40% - Ênfase6 106" xfId="3815" xr:uid="{3A9D4A5D-42E6-4CAA-BBD3-1D90AFA62153}"/>
    <cellStyle name="40% - Ênfase6 106 2" xfId="8849" xr:uid="{BB7C1A2E-9FEC-47AE-B8B2-7C18739B21DB}"/>
    <cellStyle name="40% - Ênfase6 107" xfId="3829" xr:uid="{EC66153C-68E7-402A-8FD9-94DB15789EEB}"/>
    <cellStyle name="40% - Ênfase6 107 2" xfId="8863" xr:uid="{CE083866-71F2-4654-9830-3097A4371E32}"/>
    <cellStyle name="40% - Ênfase6 108" xfId="3843" xr:uid="{3BD50D78-69BC-4D39-9E4C-50EAF64CB7E1}"/>
    <cellStyle name="40% - Ênfase6 108 2" xfId="8877" xr:uid="{FDC76356-EE57-4793-BD97-5BD7D87D4E62}"/>
    <cellStyle name="40% - Ênfase6 109" xfId="3857" xr:uid="{96F1E0CF-F01E-4E76-8F12-F11164D9D5A8}"/>
    <cellStyle name="40% - Ênfase6 109 2" xfId="8891" xr:uid="{E5AC22D7-2AD1-4128-809D-FCBD894AFC8C}"/>
    <cellStyle name="40% - Ênfase6 11" xfId="523" xr:uid="{FBAF9DCC-1E40-4711-82DE-B6557798FF6B}"/>
    <cellStyle name="40% - Ênfase6 11 2" xfId="1472" xr:uid="{0F3DD37B-BFE3-428E-A338-2BFBC1887CA7}"/>
    <cellStyle name="40% - Ênfase6 11 2 2" xfId="4733" xr:uid="{FA39153B-77F7-4FA0-A7F8-85D6FE2128A5}"/>
    <cellStyle name="40% - Ênfase6 11 2 3" xfId="13314" xr:uid="{7B596354-AA28-41E9-9322-617BBD28743F}"/>
    <cellStyle name="40% - Ênfase6 11 3" xfId="4341" xr:uid="{2BD60A71-F17B-4F89-A419-1B5F12917D8E}"/>
    <cellStyle name="40% - Ênfase6 11 4" xfId="2408" xr:uid="{AA0AB6CE-7E6F-4206-AB99-E105C7559373}"/>
    <cellStyle name="40% - Ênfase6 11 4 2" xfId="13496" xr:uid="{24BA205D-90A3-402A-84AB-7E099B7CF0E6}"/>
    <cellStyle name="40% - Ênfase6 11 5" xfId="7499" xr:uid="{17C8475B-606B-4480-B962-87EAC1A37CED}"/>
    <cellStyle name="40% - Ênfase6 110" xfId="3871" xr:uid="{A5789A98-D67C-46D3-ABF4-5BD5DF3022EA}"/>
    <cellStyle name="40% - Ênfase6 110 2" xfId="8905" xr:uid="{42235729-DC20-4E4A-AEA6-591C2BC86B6B}"/>
    <cellStyle name="40% - Ênfase6 111" xfId="3885" xr:uid="{F561CBB1-1203-4235-999C-21EBB6D1F756}"/>
    <cellStyle name="40% - Ênfase6 111 2" xfId="8919" xr:uid="{2E26A1AB-FE9F-45CA-90D6-C9566A2024CB}"/>
    <cellStyle name="40% - Ênfase6 112" xfId="3899" xr:uid="{A2FAA70F-9D22-46DD-9CC0-6B3C7AE6DADF}"/>
    <cellStyle name="40% - Ênfase6 112 2" xfId="8933" xr:uid="{46201576-CF5A-4F25-877D-E95BBEAA130F}"/>
    <cellStyle name="40% - Ênfase6 113" xfId="3913" xr:uid="{F9973AC8-3779-4A68-861A-1753FDF64ABD}"/>
    <cellStyle name="40% - Ênfase6 113 2" xfId="8947" xr:uid="{61BDDD71-8CEF-45BF-A158-9850C0FEA380}"/>
    <cellStyle name="40% - Ênfase6 114" xfId="3927" xr:uid="{7DEB439D-4A95-4AD3-A9E0-DA01F065FEB0}"/>
    <cellStyle name="40% - Ênfase6 114 2" xfId="8961" xr:uid="{F76D0395-9B39-4800-ABB3-26DCCF46C896}"/>
    <cellStyle name="40% - Ênfase6 115" xfId="3941" xr:uid="{FA7E0498-538F-401E-B19D-63CE582B4802}"/>
    <cellStyle name="40% - Ênfase6 115 2" xfId="8975" xr:uid="{20C52F75-5E8E-4777-B2B1-A3A44AFC59D9}"/>
    <cellStyle name="40% - Ênfase6 116" xfId="3955" xr:uid="{CEC03FDD-5BFF-4629-9D2B-9105B4EE9943}"/>
    <cellStyle name="40% - Ênfase6 116 2" xfId="8989" xr:uid="{DB0AF5DA-8481-4782-9AF6-F1DAD4E381A4}"/>
    <cellStyle name="40% - Ênfase6 117" xfId="3969" xr:uid="{5793E822-C342-4D69-AD11-EA81FC2608C7}"/>
    <cellStyle name="40% - Ênfase6 117 2" xfId="9003" xr:uid="{369CA485-DE60-4B0E-A35E-957E95DAF8BF}"/>
    <cellStyle name="40% - Ênfase6 118" xfId="3983" xr:uid="{3CCF09EA-776A-4F08-A10F-0D98ABD7C205}"/>
    <cellStyle name="40% - Ênfase6 118 2" xfId="9017" xr:uid="{A7512633-43B3-4F59-89D2-3719CF3ED9C8}"/>
    <cellStyle name="40% - Ênfase6 119" xfId="3997" xr:uid="{5B36BFD1-6D0F-443F-B132-FA62F6198E9C}"/>
    <cellStyle name="40% - Ênfase6 119 2" xfId="9031" xr:uid="{811033B9-062B-43F9-BCE1-394DA17474F2}"/>
    <cellStyle name="40% - Ênfase6 12" xfId="538" xr:uid="{416FBD1F-A2E4-4A1B-B06D-1A8530A147C2}"/>
    <cellStyle name="40% - Ênfase6 12 2" xfId="1487" xr:uid="{00A6AEFE-E477-49A2-A0E8-54C9DED4AEB5}"/>
    <cellStyle name="40% - Ênfase6 12 2 2" xfId="4734" xr:uid="{180AE4F5-F79B-4CA0-9522-23A3D0A0849C}"/>
    <cellStyle name="40% - Ênfase6 12 2 2 2" xfId="14257" xr:uid="{A521933C-9A86-4D54-ACCC-E69012428C22}"/>
    <cellStyle name="40% - Ênfase6 12 2 3" xfId="9348" xr:uid="{CA5F44F0-8B0C-46EF-845E-AB69C92D550B}"/>
    <cellStyle name="40% - Ênfase6 12 3" xfId="5974" xr:uid="{44B7CC69-69F2-4A50-AAC5-3457B5CDF497}"/>
    <cellStyle name="40% - Ênfase6 12 3 2" xfId="10581" xr:uid="{F9E166A8-38E1-426F-B6AC-4327E439C1D3}"/>
    <cellStyle name="40% - Ênfase6 12 4" xfId="2423" xr:uid="{EE4B41BB-DDC2-495F-998E-CDC64214CCCF}"/>
    <cellStyle name="40% - Ênfase6 12 4 2" xfId="13511" xr:uid="{B1618436-8389-43A9-8E14-FB192B75A088}"/>
    <cellStyle name="40% - Ênfase6 12 5" xfId="7514" xr:uid="{68FCB215-EFCC-45F2-8DC8-285DBC26BFBC}"/>
    <cellStyle name="40% - Ênfase6 120" xfId="4012" xr:uid="{7E9A39FA-D21A-4835-AAC1-BFD49ABF24DA}"/>
    <cellStyle name="40% - Ênfase6 120 2" xfId="9045" xr:uid="{1940D499-67EF-4526-9E67-1C10CB10922C}"/>
    <cellStyle name="40% - Ênfase6 121" xfId="4026" xr:uid="{9DDAEDAC-D0B4-4DC4-A5B9-EA4BB5C57D36}"/>
    <cellStyle name="40% - Ênfase6 121 2" xfId="9059" xr:uid="{0755BC43-74BB-4E87-A2C3-286A6F8F0ED0}"/>
    <cellStyle name="40% - Ênfase6 122" xfId="2216" xr:uid="{5751BE6F-3D09-4E04-A0BA-8E5F90CE62CD}"/>
    <cellStyle name="40% - Ênfase6 123" xfId="2190" xr:uid="{054808E4-CB1F-42D6-935F-1BEA4CBED08C}"/>
    <cellStyle name="40% - Ênfase6 123 2" xfId="13444" xr:uid="{7F8769CB-D12F-4947-A1EC-584FB4330C1D}"/>
    <cellStyle name="40% - Ênfase6 124" xfId="321" xr:uid="{81D842B9-9B9F-4C83-B753-540C5E5A2FB1}"/>
    <cellStyle name="40% - Ênfase6 125" xfId="7451" xr:uid="{D6CEF689-BC79-47FE-9AA7-EFC9B0B04946}"/>
    <cellStyle name="40% - Ênfase6 13" xfId="553" xr:uid="{772A20AB-2FF2-4E69-9429-8CD131DA4AEF}"/>
    <cellStyle name="40% - Ênfase6 13 2" xfId="1502" xr:uid="{A08A5BC7-89B6-4278-9F31-90AFA301E342}"/>
    <cellStyle name="40% - Ênfase6 13 2 2" xfId="4780" xr:uid="{47A42559-B832-4AC1-899C-434CC6AB5A25}"/>
    <cellStyle name="40% - Ênfase6 13 2 2 2" xfId="14288" xr:uid="{FD725561-44BD-4C17-9EA2-CD7C432ADE04}"/>
    <cellStyle name="40% - Ênfase6 13 2 3" xfId="9387" xr:uid="{164B8135-9592-4A02-AC44-E9D0331A637D}"/>
    <cellStyle name="40% - Ênfase6 13 3" xfId="6017" xr:uid="{A3E75DC9-C1FA-43C1-89F8-EA3F05320F8C}"/>
    <cellStyle name="40% - Ênfase6 13 3 2" xfId="10624" xr:uid="{726E5897-F4D5-414B-8171-967CD62311C2}"/>
    <cellStyle name="40% - Ênfase6 13 4" xfId="2438" xr:uid="{47E31F82-59F0-4E28-BD7D-311C2C12B4CF}"/>
    <cellStyle name="40% - Ênfase6 13 4 2" xfId="13526" xr:uid="{B86EC0C9-F979-435B-8F43-FB542D3D94B6}"/>
    <cellStyle name="40% - Ênfase6 13 5" xfId="7529" xr:uid="{D80CAAB8-2D16-4E3D-9994-B62A1D5EC278}"/>
    <cellStyle name="40% - Ênfase6 14" xfId="568" xr:uid="{DF1E9FE6-4E11-4844-A455-0C8BE4A5A80B}"/>
    <cellStyle name="40% - Ênfase6 14 2" xfId="1517" xr:uid="{92C2719F-512B-4E20-84F5-782E87D7EB17}"/>
    <cellStyle name="40% - Ênfase6 14 2 2" xfId="4806" xr:uid="{3ADD6A5C-CB8C-4E57-BBDB-DFD2201E7B08}"/>
    <cellStyle name="40% - Ênfase6 14 2 2 2" xfId="14314" xr:uid="{A46D4B85-CCB5-44E3-A4DE-59768479D874}"/>
    <cellStyle name="40% - Ênfase6 14 2 3" xfId="9413" xr:uid="{36AF8EBB-C65B-47B3-A593-2743E599C9A1}"/>
    <cellStyle name="40% - Ênfase6 14 3" xfId="6043" xr:uid="{811D83EB-DF18-4B32-8C6C-ADDA93980967}"/>
    <cellStyle name="40% - Ênfase6 14 3 2" xfId="10650" xr:uid="{56139381-B94C-4C0C-9312-2C0BB91D64EC}"/>
    <cellStyle name="40% - Ênfase6 14 4" xfId="2453" xr:uid="{97464850-46A3-4526-A0C6-95F6B4393037}"/>
    <cellStyle name="40% - Ênfase6 14 4 2" xfId="13541" xr:uid="{385C8871-3229-430E-97E9-8959A7A146B2}"/>
    <cellStyle name="40% - Ênfase6 14 5" xfId="7544" xr:uid="{CD81204E-A001-45A5-BB59-ABDBBEAC167E}"/>
    <cellStyle name="40% - Ênfase6 15" xfId="583" xr:uid="{FCB3E22B-DD93-4745-97BC-2BD5A2266DF0}"/>
    <cellStyle name="40% - Ênfase6 15 2" xfId="1532" xr:uid="{0B346194-55F0-47EA-9CCF-8255A52E4C30}"/>
    <cellStyle name="40% - Ênfase6 15 2 2" xfId="4821" xr:uid="{48CCC33C-27B8-4E35-A6F3-325CA9290AF8}"/>
    <cellStyle name="40% - Ênfase6 15 2 2 2" xfId="14329" xr:uid="{1E0067D2-5F95-42CE-8968-4F57B0D4BF21}"/>
    <cellStyle name="40% - Ênfase6 15 2 3" xfId="9428" xr:uid="{EBF57312-48F0-4300-A467-F3D60629552E}"/>
    <cellStyle name="40% - Ênfase6 15 3" xfId="6058" xr:uid="{3B19FCAA-45BB-4CC9-A5D7-1A1523BAF70B}"/>
    <cellStyle name="40% - Ênfase6 15 3 2" xfId="10665" xr:uid="{DB5CC6D0-658E-493E-97E7-7E7087B12844}"/>
    <cellStyle name="40% - Ênfase6 15 4" xfId="2469" xr:uid="{104E762F-762F-4655-8DBB-3A180F33485C}"/>
    <cellStyle name="40% - Ênfase6 15 4 2" xfId="13557" xr:uid="{30879CE7-DA05-4884-A21D-1FAA18342212}"/>
    <cellStyle name="40% - Ênfase6 15 5" xfId="7560" xr:uid="{16D41832-F7FA-4B0A-8F3C-8C38BF5992CA}"/>
    <cellStyle name="40% - Ênfase6 16" xfId="598" xr:uid="{3BA9FED0-4BB2-4E47-A2E1-920537DA6E4A}"/>
    <cellStyle name="40% - Ênfase6 16 2" xfId="1547" xr:uid="{43871BEE-370F-4E6F-B2B5-31E50629D100}"/>
    <cellStyle name="40% - Ênfase6 16 2 2" xfId="4836" xr:uid="{F7380ABC-A44D-41F8-9FB8-681A658F67C4}"/>
    <cellStyle name="40% - Ênfase6 16 2 2 2" xfId="14344" xr:uid="{5811DC37-3393-4910-A092-3E18291322E5}"/>
    <cellStyle name="40% - Ênfase6 16 2 3" xfId="9443" xr:uid="{A780124D-7735-4DA1-AA5F-9025B50EB53F}"/>
    <cellStyle name="40% - Ênfase6 16 3" xfId="6073" xr:uid="{FDD5E934-B2F5-4D17-81AA-5993135D1D4B}"/>
    <cellStyle name="40% - Ênfase6 16 3 2" xfId="10680" xr:uid="{298DE554-4C48-43E6-B7C3-2D1B5F71E1EB}"/>
    <cellStyle name="40% - Ênfase6 16 4" xfId="2487" xr:uid="{0159F36B-FD8E-47D0-9B01-A34C1A61BA52}"/>
    <cellStyle name="40% - Ênfase6 16 4 2" xfId="13575" xr:uid="{3E54A5CE-8BDA-4EC2-AC05-42B95012B728}"/>
    <cellStyle name="40% - Ênfase6 16 5" xfId="7578" xr:uid="{E9F96712-F67C-41F7-BE10-57E8C457C2B6}"/>
    <cellStyle name="40% - Ênfase6 17" xfId="613" xr:uid="{6B25BD86-6D4F-4B9E-ADBC-D2279A5E7773}"/>
    <cellStyle name="40% - Ênfase6 17 2" xfId="1562" xr:uid="{57BD7EE4-AF65-44D0-850C-EE72DCBA6824}"/>
    <cellStyle name="40% - Ênfase6 17 2 2" xfId="4851" xr:uid="{9C2DB087-E3C5-4573-B9CE-F6121912D147}"/>
    <cellStyle name="40% - Ênfase6 17 2 2 2" xfId="14359" xr:uid="{CE07A3FB-2875-466C-94F4-2FED07E21DCD}"/>
    <cellStyle name="40% - Ênfase6 17 2 3" xfId="9458" xr:uid="{7621B8A6-EDAC-400A-9E1C-2CD064DC88FB}"/>
    <cellStyle name="40% - Ênfase6 17 3" xfId="6088" xr:uid="{3A612F45-4BFB-40C6-8881-A543ECD0FDCD}"/>
    <cellStyle name="40% - Ênfase6 17 3 2" xfId="10695" xr:uid="{FF830DD3-DF91-4719-954E-55350BB505A7}"/>
    <cellStyle name="40% - Ênfase6 17 4" xfId="2506" xr:uid="{AF78D11C-F56A-4635-A664-BAB9F7177806}"/>
    <cellStyle name="40% - Ênfase6 17 4 2" xfId="13593" xr:uid="{141269FD-EB64-4D35-B210-3BAF5102F6BB}"/>
    <cellStyle name="40% - Ênfase6 17 5" xfId="7597" xr:uid="{49B3730F-C1E7-4233-871F-504E693E840D}"/>
    <cellStyle name="40% - Ênfase6 18" xfId="628" xr:uid="{192FF849-9807-492B-A4DA-B4B4C694938F}"/>
    <cellStyle name="40% - Ênfase6 18 2" xfId="1577" xr:uid="{C64BB9A0-ECE5-4D7D-95C3-BFB7AA6FD662}"/>
    <cellStyle name="40% - Ênfase6 18 2 2" xfId="4866" xr:uid="{686AC1BF-08F7-4CE0-A3D2-6AD0A386AF41}"/>
    <cellStyle name="40% - Ênfase6 18 2 2 2" xfId="14374" xr:uid="{D4E68792-F91F-45D1-8735-6E6A22491331}"/>
    <cellStyle name="40% - Ênfase6 18 2 3" xfId="9473" xr:uid="{53B7354D-76A3-486E-9BEC-66F6C8B4536C}"/>
    <cellStyle name="40% - Ênfase6 18 3" xfId="6103" xr:uid="{B7383FAF-D85E-4E13-A6A3-4C3E21A56AAF}"/>
    <cellStyle name="40% - Ênfase6 18 3 2" xfId="10710" xr:uid="{B14C38A6-FB09-4AFE-88BB-7CF6625A2B6B}"/>
    <cellStyle name="40% - Ênfase6 18 4" xfId="2521" xr:uid="{0083D0F8-0CDC-4648-96C8-7DB32879E650}"/>
    <cellStyle name="40% - Ênfase6 18 4 2" xfId="13608" xr:uid="{F698C536-57F9-4434-9773-D3E96ACF11E6}"/>
    <cellStyle name="40% - Ênfase6 18 5" xfId="7612" xr:uid="{45403CF3-22F1-4F71-9ACA-F29C1C1E3503}"/>
    <cellStyle name="40% - Ênfase6 19" xfId="643" xr:uid="{21F6C986-955C-4C45-B21C-69E134CD3ADA}"/>
    <cellStyle name="40% - Ênfase6 19 2" xfId="1592" xr:uid="{AB8C950F-BC6E-41C1-9FF8-331A7F1D1C29}"/>
    <cellStyle name="40% - Ênfase6 19 2 2" xfId="4880" xr:uid="{4759B40C-E8D7-4264-9D53-CE148863DA6F}"/>
    <cellStyle name="40% - Ênfase6 19 2 2 2" xfId="14388" xr:uid="{B031A84C-C6D6-4315-A713-E7A4ACED77E8}"/>
    <cellStyle name="40% - Ênfase6 19 2 3" xfId="9487" xr:uid="{6F2A864B-F3BB-4B0E-B8D6-0F4CD9177B22}"/>
    <cellStyle name="40% - Ênfase6 19 3" xfId="6117" xr:uid="{3F10E2A1-0197-4400-9A67-82ED2940866C}"/>
    <cellStyle name="40% - Ênfase6 19 3 2" xfId="10724" xr:uid="{927F3AB2-3CDE-4CD5-8325-ED7956F9794D}"/>
    <cellStyle name="40% - Ênfase6 19 4" xfId="2536" xr:uid="{89EB518D-07DC-467E-AEAF-4024C279F2B7}"/>
    <cellStyle name="40% - Ênfase6 19 4 2" xfId="13623" xr:uid="{7E45FB68-6F51-46C6-8F40-38FF96330EB7}"/>
    <cellStyle name="40% - Ênfase6 19 5" xfId="7627" xr:uid="{B20986CE-4F05-4E26-9646-7A36725DD296}"/>
    <cellStyle name="40% - Ênfase6 2" xfId="12" xr:uid="{00000000-0005-0000-0000-00000B000000}"/>
    <cellStyle name="40% - Ênfase6 2 2" xfId="1353" xr:uid="{D24DC7E1-182F-4F8E-9883-121BCAB2B615}"/>
    <cellStyle name="40% - Ênfase6 2 2 2" xfId="4571" xr:uid="{AC4946E0-3CC5-40AD-8E63-7D109472EE7D}"/>
    <cellStyle name="40% - Ênfase6 2 2 2 2" xfId="14195" xr:uid="{71A1068A-3D7C-49BA-8FB0-55EF98D38918}"/>
    <cellStyle name="40% - Ênfase6 2 2 3" xfId="9281" xr:uid="{5554F65E-0CB1-4B17-9110-1813FAF8D6FD}"/>
    <cellStyle name="40% - Ênfase6 2 3" xfId="5903" xr:uid="{6DA99E50-8053-49B2-8C78-D140ABFDE85B}"/>
    <cellStyle name="40% - Ênfase6 2 3 2" xfId="10510" xr:uid="{3DBEB856-E85B-40D0-9E45-BCCCA9556068}"/>
    <cellStyle name="40% - Ênfase6 2 4" xfId="7224" xr:uid="{55C8B4A5-056B-4098-ACB3-262535A7D137}"/>
    <cellStyle name="40% - Ênfase6 2 5" xfId="2217" xr:uid="{34F305E3-F8E1-4E65-ACA2-811DD9BE5862}"/>
    <cellStyle name="40% - Ênfase6 2 5 2" xfId="13457" xr:uid="{831BF284-17DC-4914-B7FB-F3294BE26C51}"/>
    <cellStyle name="40% - Ênfase6 2 6" xfId="404" xr:uid="{7B284B47-0159-48FA-B0FF-C1054AE1E7E7}"/>
    <cellStyle name="40% - Ênfase6 2 7" xfId="7465" xr:uid="{0C1D20FF-D93E-48C7-8684-2DAE22761068}"/>
    <cellStyle name="40% - Ênfase6 20" xfId="658" xr:uid="{6BC7965F-8E6C-4FF2-BD3F-A2588C2CC42E}"/>
    <cellStyle name="40% - Ênfase6 20 2" xfId="1607" xr:uid="{5C4403CC-67D5-4A21-A223-567AAFE51B35}"/>
    <cellStyle name="40% - Ênfase6 20 2 2" xfId="4895" xr:uid="{4D8E8F0C-943A-4479-8D32-A7C1BE553CD9}"/>
    <cellStyle name="40% - Ênfase6 20 2 2 2" xfId="14403" xr:uid="{06AC0362-B624-4C24-9C5D-C32AD8B1922D}"/>
    <cellStyle name="40% - Ênfase6 20 2 3" xfId="9502" xr:uid="{BC817AB6-68DB-44C1-9CAE-5E742AA4D7EC}"/>
    <cellStyle name="40% - Ênfase6 20 3" xfId="6132" xr:uid="{A2133DC3-CA05-4324-BBC4-0D90A3FEE3A8}"/>
    <cellStyle name="40% - Ênfase6 20 3 2" xfId="10739" xr:uid="{5D660B6D-0E6C-496B-9479-076231DEC910}"/>
    <cellStyle name="40% - Ênfase6 20 4" xfId="2551" xr:uid="{4F14F1E1-592C-41F6-9EB6-424B3EB8FBB7}"/>
    <cellStyle name="40% - Ênfase6 20 4 2" xfId="13638" xr:uid="{308D3108-7368-4EDD-9F59-1EFDB3398022}"/>
    <cellStyle name="40% - Ênfase6 20 5" xfId="7642" xr:uid="{AD1491AB-9CF8-485F-9B30-270D3261C292}"/>
    <cellStyle name="40% - Ênfase6 21" xfId="673" xr:uid="{6BB9813F-BBCB-46BF-9053-9A10B99D7EBC}"/>
    <cellStyle name="40% - Ênfase6 21 2" xfId="1622" xr:uid="{82362638-0E74-4B7C-8176-DDC71EE96C2B}"/>
    <cellStyle name="40% - Ênfase6 21 2 2" xfId="4909" xr:uid="{371B807A-3D2A-4023-8D20-550B9AB4E0B4}"/>
    <cellStyle name="40% - Ênfase6 21 2 2 2" xfId="14417" xr:uid="{A947E7FA-F805-4D14-AE4B-5ADEC3A71F63}"/>
    <cellStyle name="40% - Ênfase6 21 2 3" xfId="9516" xr:uid="{C08E5971-4908-4669-8C38-B98CF0A3A514}"/>
    <cellStyle name="40% - Ênfase6 21 3" xfId="6146" xr:uid="{84484960-2A98-4F14-B73E-0B4B17269947}"/>
    <cellStyle name="40% - Ênfase6 21 3 2" xfId="10753" xr:uid="{7D6D949C-1E27-4A4D-9000-84C3E4DF5F16}"/>
    <cellStyle name="40% - Ênfase6 21 4" xfId="2566" xr:uid="{97C86F1F-BD16-4F2F-BFAD-59062598FF56}"/>
    <cellStyle name="40% - Ênfase6 21 4 2" xfId="13653" xr:uid="{23675BA7-592E-4DAE-88FD-5B045C767B93}"/>
    <cellStyle name="40% - Ênfase6 21 5" xfId="7657" xr:uid="{A255BF66-2003-435B-A559-B0A0EBC6490D}"/>
    <cellStyle name="40% - Ênfase6 22" xfId="687" xr:uid="{9AC68935-BE4A-479C-9CAE-57536C6EDCBD}"/>
    <cellStyle name="40% - Ênfase6 22 2" xfId="1636" xr:uid="{D34CACBD-1B61-45FD-B2C3-2F082484DB75}"/>
    <cellStyle name="40% - Ênfase6 22 2 2" xfId="4923" xr:uid="{48F8B57D-B2F2-46C1-A967-C8620C0609AC}"/>
    <cellStyle name="40% - Ênfase6 22 2 2 2" xfId="14431" xr:uid="{CCDB53D8-F858-4072-BEBA-760D1A2B26D9}"/>
    <cellStyle name="40% - Ênfase6 22 2 3" xfId="9530" xr:uid="{F44B801A-C6D2-40E4-919F-EAB682E7363F}"/>
    <cellStyle name="40% - Ênfase6 22 3" xfId="6160" xr:uid="{582B7746-D035-488D-AFBF-30F2E5256B75}"/>
    <cellStyle name="40% - Ênfase6 22 3 2" xfId="10767" xr:uid="{45D294D4-FB9A-4996-9839-7EA15FF0380B}"/>
    <cellStyle name="40% - Ênfase6 22 4" xfId="2581" xr:uid="{49F6A689-E734-4D17-A390-2BB2CEB69E76}"/>
    <cellStyle name="40% - Ênfase6 22 4 2" xfId="13668" xr:uid="{EF023773-91EE-43A3-A91F-E3B2D59A326E}"/>
    <cellStyle name="40% - Ênfase6 22 5" xfId="7672" xr:uid="{8903D4DF-1DDB-4EDF-90E4-CBCC4423AC9A}"/>
    <cellStyle name="40% - Ênfase6 23" xfId="701" xr:uid="{4ED5DA3D-0A5C-4EFA-949E-27C9D3C66C28}"/>
    <cellStyle name="40% - Ênfase6 23 2" xfId="1650" xr:uid="{58BE830B-8672-49EC-A0D5-7828B76E4F46}"/>
    <cellStyle name="40% - Ênfase6 23 2 2" xfId="4937" xr:uid="{C8CA55D9-C666-4B2B-A158-43C0255C191D}"/>
    <cellStyle name="40% - Ênfase6 23 2 2 2" xfId="14445" xr:uid="{A8C2E0EC-9940-4032-899B-16440E0992A9}"/>
    <cellStyle name="40% - Ênfase6 23 2 3" xfId="9544" xr:uid="{F90E77F1-A534-4D3F-8684-F29CDF9F5511}"/>
    <cellStyle name="40% - Ênfase6 23 3" xfId="6174" xr:uid="{6097B93C-D20C-4263-9D60-14A6E9C524B4}"/>
    <cellStyle name="40% - Ênfase6 23 3 2" xfId="10781" xr:uid="{D087CA86-679E-49D2-BFEF-EB810121C3D4}"/>
    <cellStyle name="40% - Ênfase6 23 4" xfId="2595" xr:uid="{39F102A0-96EC-4CF2-91E5-2963D08D4EB1}"/>
    <cellStyle name="40% - Ênfase6 23 4 2" xfId="13682" xr:uid="{3C44C78F-BCD0-4140-8293-983E451A7C60}"/>
    <cellStyle name="40% - Ênfase6 23 5" xfId="7686" xr:uid="{CC064C75-4BC2-43F0-A632-241510BBDF47}"/>
    <cellStyle name="40% - Ênfase6 24" xfId="715" xr:uid="{F05F02F7-737D-4732-83E1-40CD248A9DC5}"/>
    <cellStyle name="40% - Ênfase6 24 2" xfId="1664" xr:uid="{17EC35C2-AD01-4F9F-89FD-512357408CBC}"/>
    <cellStyle name="40% - Ênfase6 24 2 2" xfId="4951" xr:uid="{1B252254-74C8-4D6D-9701-0EBD8E174040}"/>
    <cellStyle name="40% - Ênfase6 24 2 2 2" xfId="14459" xr:uid="{B7ED28ED-C7F7-4F67-8718-608D87AFA9EF}"/>
    <cellStyle name="40% - Ênfase6 24 2 3" xfId="9558" xr:uid="{64B17D9E-4345-4961-B0EC-EC4E822D0066}"/>
    <cellStyle name="40% - Ênfase6 24 3" xfId="6188" xr:uid="{417D9012-37C7-457B-AD77-2D53F88CF491}"/>
    <cellStyle name="40% - Ênfase6 24 3 2" xfId="10795" xr:uid="{01B35CCF-06D5-4B7A-8F5D-281AE76C3F8E}"/>
    <cellStyle name="40% - Ênfase6 24 4" xfId="2609" xr:uid="{6AF62BF7-A57B-4F9E-BA1D-4DACCD39BD72}"/>
    <cellStyle name="40% - Ênfase6 24 4 2" xfId="13696" xr:uid="{5E30BDEC-8CF2-4635-8D9A-855386861A5D}"/>
    <cellStyle name="40% - Ênfase6 24 5" xfId="7700" xr:uid="{C037F104-BB61-419E-BF28-C7710E217A3B}"/>
    <cellStyle name="40% - Ênfase6 25" xfId="730" xr:uid="{E3D36DDC-4859-4784-A306-E9DDF5B8C156}"/>
    <cellStyle name="40% - Ênfase6 25 2" xfId="1679" xr:uid="{7F935D85-2095-491D-A1E7-B852976FF992}"/>
    <cellStyle name="40% - Ênfase6 25 2 2" xfId="4965" xr:uid="{C44DD2CB-FA41-4958-82CE-609098F4BFD0}"/>
    <cellStyle name="40% - Ênfase6 25 2 2 2" xfId="14473" xr:uid="{30277E95-D677-49F4-8C26-7841EB54460A}"/>
    <cellStyle name="40% - Ênfase6 25 2 3" xfId="9572" xr:uid="{CFC814D1-C192-450C-ADDD-F46578E54DD6}"/>
    <cellStyle name="40% - Ênfase6 25 3" xfId="6202" xr:uid="{BA10B4AF-8D74-45A0-AD33-6612DEFCEFDA}"/>
    <cellStyle name="40% - Ênfase6 25 3 2" xfId="10809" xr:uid="{C15CC70E-BBA9-4F44-9359-A254F49A10A0}"/>
    <cellStyle name="40% - Ênfase6 25 4" xfId="2623" xr:uid="{C861740F-77F8-42C8-90B4-EAADEEC493EA}"/>
    <cellStyle name="40% - Ênfase6 25 4 2" xfId="13710" xr:uid="{03670ED8-EFDF-406F-8975-623CE02AFE77}"/>
    <cellStyle name="40% - Ênfase6 25 5" xfId="7714" xr:uid="{E43937FF-3909-4322-946A-EA802B64488F}"/>
    <cellStyle name="40% - Ênfase6 26" xfId="820" xr:uid="{5B34F884-9850-4287-8CAE-DA3057E4154B}"/>
    <cellStyle name="40% - Ênfase6 26 2" xfId="1758" xr:uid="{357F9AE1-65D8-4C75-AF5C-E8DC96960A4F}"/>
    <cellStyle name="40% - Ênfase6 26 2 2" xfId="4979" xr:uid="{E63B8185-2091-450C-864F-12E31D2FA482}"/>
    <cellStyle name="40% - Ênfase6 26 2 2 2" xfId="14487" xr:uid="{88034318-E908-4449-906F-10097025C55A}"/>
    <cellStyle name="40% - Ênfase6 26 2 3" xfId="9586" xr:uid="{C7AE474E-BD34-48E2-B288-68BE149B260D}"/>
    <cellStyle name="40% - Ênfase6 26 3" xfId="6216" xr:uid="{190050A7-0866-4D01-AB55-859047890F11}"/>
    <cellStyle name="40% - Ênfase6 26 3 2" xfId="10823" xr:uid="{D97BB068-C092-4FA6-A916-7C94752779B7}"/>
    <cellStyle name="40% - Ênfase6 26 4" xfId="2637" xr:uid="{2DFADF5B-4094-4572-A542-D669653EC60C}"/>
    <cellStyle name="40% - Ênfase6 26 4 2" xfId="13724" xr:uid="{B7F31704-A7C3-4959-BD7A-C2D9B6EA32BD}"/>
    <cellStyle name="40% - Ênfase6 26 5" xfId="7728" xr:uid="{255320EE-C101-4DC7-857C-BEEB47860370}"/>
    <cellStyle name="40% - Ênfase6 27" xfId="821" xr:uid="{E4567D06-E46F-4B21-8947-0E0DC3812171}"/>
    <cellStyle name="40% - Ênfase6 27 2" xfId="1759" xr:uid="{B6F00C18-BA47-4670-96E4-77C6F03ADC24}"/>
    <cellStyle name="40% - Ênfase6 27 2 2" xfId="4993" xr:uid="{CF92739C-6D8D-4D26-B46A-194ABEE4F52A}"/>
    <cellStyle name="40% - Ênfase6 27 2 2 2" xfId="14501" xr:uid="{E872E028-384B-4160-988F-1EDA5DB2B624}"/>
    <cellStyle name="40% - Ênfase6 27 2 3" xfId="9600" xr:uid="{48DC6FDE-0D4D-4AA0-B739-5B27A114D0A4}"/>
    <cellStyle name="40% - Ênfase6 27 3" xfId="6230" xr:uid="{8551C4E4-1CB8-4BDB-B08A-A555A3FFF9D1}"/>
    <cellStyle name="40% - Ênfase6 27 3 2" xfId="10837" xr:uid="{CC594B81-952B-4CA4-AD76-C74F7E3CA30F}"/>
    <cellStyle name="40% - Ênfase6 27 4" xfId="2651" xr:uid="{0FBC4BF6-AACE-4430-9310-292F19DDBC97}"/>
    <cellStyle name="40% - Ênfase6 27 4 2" xfId="13738" xr:uid="{6C7360BA-D7F5-43B9-9F8D-94D4742D9CCE}"/>
    <cellStyle name="40% - Ênfase6 27 5" xfId="7742" xr:uid="{B9942E3B-E861-4703-AAD0-153180C0A1D6}"/>
    <cellStyle name="40% - Ênfase6 28" xfId="822" xr:uid="{700DA851-CB13-4180-B246-E6F08371DB83}"/>
    <cellStyle name="40% - Ênfase6 28 2" xfId="1760" xr:uid="{66D16394-A5BE-4B1B-8D0F-504391FBA0F0}"/>
    <cellStyle name="40% - Ênfase6 28 2 2" xfId="5007" xr:uid="{DD2444EC-23C6-4CC3-9871-8186A4EB7C63}"/>
    <cellStyle name="40% - Ênfase6 28 2 2 2" xfId="14515" xr:uid="{0A088A20-A667-4EE0-9D25-FF8495667D9C}"/>
    <cellStyle name="40% - Ênfase6 28 2 3" xfId="9614" xr:uid="{948269F4-A62C-4BC7-A61D-73E535EC9DCD}"/>
    <cellStyle name="40% - Ênfase6 28 3" xfId="6244" xr:uid="{6DAFEAF4-EEB6-47E5-9F38-A9BCAE85C994}"/>
    <cellStyle name="40% - Ênfase6 28 3 2" xfId="10851" xr:uid="{89836E35-0C22-4F35-B571-BA5819EEF510}"/>
    <cellStyle name="40% - Ênfase6 28 4" xfId="2665" xr:uid="{A0B34050-E59C-4C1F-B7B9-6D83E862F31F}"/>
    <cellStyle name="40% - Ênfase6 28 4 2" xfId="13752" xr:uid="{A512E284-F3DE-43BD-99CD-729A7865785E}"/>
    <cellStyle name="40% - Ênfase6 28 5" xfId="7756" xr:uid="{C0E245D9-799A-4C59-BD2B-D597429DCE34}"/>
    <cellStyle name="40% - Ênfase6 29" xfId="823" xr:uid="{17024BC3-8943-4E87-9D4A-5689AF788663}"/>
    <cellStyle name="40% - Ênfase6 29 2" xfId="1761" xr:uid="{2A6CF3AD-B8A1-4B60-96D8-230F883C0F32}"/>
    <cellStyle name="40% - Ênfase6 29 2 2" xfId="5021" xr:uid="{08BA372B-0673-4988-A50C-5C5E9F088993}"/>
    <cellStyle name="40% - Ênfase6 29 2 2 2" xfId="14529" xr:uid="{3D6A5A09-8227-401B-B207-81D172021F9B}"/>
    <cellStyle name="40% - Ênfase6 29 2 3" xfId="9628" xr:uid="{AE18696D-BFDF-46CF-BB93-0D883D0B44BF}"/>
    <cellStyle name="40% - Ênfase6 29 3" xfId="6258" xr:uid="{32022C3C-A956-4844-947E-2A3B3750D16C}"/>
    <cellStyle name="40% - Ênfase6 29 3 2" xfId="10865" xr:uid="{48BA1007-B0FE-4AE1-8BAD-7702CB550FC5}"/>
    <cellStyle name="40% - Ênfase6 29 4" xfId="2679" xr:uid="{8C8EC0E8-5D5E-485B-917C-E402EE56332E}"/>
    <cellStyle name="40% - Ênfase6 29 4 2" xfId="13766" xr:uid="{43E0DD90-520B-4C08-B902-4EB0B831AF62}"/>
    <cellStyle name="40% - Ênfase6 29 5" xfId="7770" xr:uid="{3C403EF2-6C6E-4852-9EA9-3AA82AB6CBAD}"/>
    <cellStyle name="40% - Ênfase6 3" xfId="233" xr:uid="{9CAE6C0C-8E09-4B4D-A9B5-3FA11DC39BA9}"/>
    <cellStyle name="40% - Ênfase6 3 2" xfId="1368" xr:uid="{23922FEE-AD64-4690-87E4-5E4882D64717}"/>
    <cellStyle name="40% - Ênfase6 3 2 2" xfId="4634" xr:uid="{45343B77-4E74-4E9F-8E4A-6A94E8126EFA}"/>
    <cellStyle name="40% - Ênfase6 3 2 3" xfId="4281" xr:uid="{AEB35211-7FA8-4FBF-8DF8-19C11D37F68A}"/>
    <cellStyle name="40% - Ênfase6 3 2 4" xfId="13259" xr:uid="{C0DF9E70-8DCB-4EE4-A85A-76AE6F0B3904}"/>
    <cellStyle name="40% - Ênfase6 3 3" xfId="4589" xr:uid="{FA5757C2-69E8-426C-AED4-B41D9F4827B1}"/>
    <cellStyle name="40% - Ênfase6 3 4" xfId="4152" xr:uid="{FD245AA1-0152-4629-BEF2-EDFE36DACB94}"/>
    <cellStyle name="40% - Ênfase6 3 4 2" xfId="9161" xr:uid="{690C3E88-9351-4623-A68B-8107B6AE2E94}"/>
    <cellStyle name="40% - Ênfase6 3 5" xfId="2295" xr:uid="{F7A88530-A32D-4FA5-BFBD-38F18D8C53FC}"/>
    <cellStyle name="40% - Ênfase6 3 6" xfId="419" xr:uid="{9F21E03E-E1C0-4EC4-A665-781F489C39FF}"/>
    <cellStyle name="40% - Ênfase6 30" xfId="824" xr:uid="{9EC78702-AF10-4463-8CDE-375D8030C00B}"/>
    <cellStyle name="40% - Ênfase6 30 2" xfId="1762" xr:uid="{15B883E0-A4D8-4D7E-88CC-D05CBCDDF3C5}"/>
    <cellStyle name="40% - Ênfase6 30 2 2" xfId="5035" xr:uid="{0B9EEE93-E6B9-4EFD-B451-94E0B1B72856}"/>
    <cellStyle name="40% - Ênfase6 30 2 2 2" xfId="14543" xr:uid="{A2D30AC4-99B6-4AFE-B554-6C6F59A9A317}"/>
    <cellStyle name="40% - Ênfase6 30 2 3" xfId="9642" xr:uid="{F8F0927E-347F-490D-A066-9C0876931F41}"/>
    <cellStyle name="40% - Ênfase6 30 3" xfId="6272" xr:uid="{B79C2C5B-C6A8-4277-8B58-E65839F1A3B4}"/>
    <cellStyle name="40% - Ênfase6 30 3 2" xfId="10879" xr:uid="{07D80A6A-A4A6-479B-9A27-0933455B4589}"/>
    <cellStyle name="40% - Ênfase6 30 4" xfId="2693" xr:uid="{3B2E90F5-DB3A-4B19-86A3-4269680F2550}"/>
    <cellStyle name="40% - Ênfase6 30 4 2" xfId="13780" xr:uid="{F9CC5D11-7F97-4EF1-8E97-6939F00C620E}"/>
    <cellStyle name="40% - Ênfase6 30 5" xfId="7784" xr:uid="{3F66FB5D-ACEC-4832-A2E9-E1730BAE18D7}"/>
    <cellStyle name="40% - Ênfase6 31" xfId="1052" xr:uid="{E658465C-85C9-4386-8BE3-542DB40FC772}"/>
    <cellStyle name="40% - Ênfase6 31 2" xfId="1833" xr:uid="{EBD4900A-170E-4E53-BC63-C284AD32BEC6}"/>
    <cellStyle name="40% - Ênfase6 31 2 2" xfId="5049" xr:uid="{43E916EC-26D2-496B-B8D9-15110BCE6B67}"/>
    <cellStyle name="40% - Ênfase6 31 2 2 2" xfId="14557" xr:uid="{6BBD87CF-3FC4-443A-BD69-AEBCC254F4F8}"/>
    <cellStyle name="40% - Ênfase6 31 2 3" xfId="9656" xr:uid="{33857496-CD2A-4E9C-91C7-E1038493AF9F}"/>
    <cellStyle name="40% - Ênfase6 31 3" xfId="6286" xr:uid="{99F877AB-BF69-41CB-A3C0-D27D940448F9}"/>
    <cellStyle name="40% - Ênfase6 31 3 2" xfId="10893" xr:uid="{3EFD73E6-E4E2-4567-884E-C21AA286D621}"/>
    <cellStyle name="40% - Ênfase6 31 4" xfId="2707" xr:uid="{5EF97510-60AA-4F25-9F4A-27F66C0705C7}"/>
    <cellStyle name="40% - Ênfase6 31 4 2" xfId="13794" xr:uid="{B1375588-6812-4C65-B35F-F64C721BEFD9}"/>
    <cellStyle name="40% - Ênfase6 31 5" xfId="7798" xr:uid="{BAF6796A-BB6C-4DA5-9361-F8CF394F7B4D}"/>
    <cellStyle name="40% - Ênfase6 32" xfId="1066" xr:uid="{383ABD0C-0BE1-4C87-A02D-F0CD33A521BC}"/>
    <cellStyle name="40% - Ênfase6 32 2" xfId="1847" xr:uid="{C113A70E-AD92-4393-9D1B-74509A877023}"/>
    <cellStyle name="40% - Ênfase6 32 2 2" xfId="5063" xr:uid="{6AC37A29-BDAF-402F-8653-1205920A5365}"/>
    <cellStyle name="40% - Ênfase6 32 2 2 2" xfId="14571" xr:uid="{438CA6EB-7195-49E6-BE4F-4020EA898E3E}"/>
    <cellStyle name="40% - Ênfase6 32 2 3" xfId="9670" xr:uid="{74DDB6A0-1BEC-40B5-9389-0AB4A6618141}"/>
    <cellStyle name="40% - Ênfase6 32 3" xfId="6300" xr:uid="{DA1B24A9-0420-496B-9591-0F64B22DCFA8}"/>
    <cellStyle name="40% - Ênfase6 32 3 2" xfId="10907" xr:uid="{6FB66F7A-41CB-42D8-99C8-65F3DBA9A89A}"/>
    <cellStyle name="40% - Ênfase6 32 4" xfId="2721" xr:uid="{84461EA4-9ED1-48E6-8089-A45D4EEDC128}"/>
    <cellStyle name="40% - Ênfase6 32 4 2" xfId="13808" xr:uid="{18B20922-8AC6-4B1A-AA16-79FEF0DDBB75}"/>
    <cellStyle name="40% - Ênfase6 32 5" xfId="7812" xr:uid="{5D7C9C75-F7A4-4FA6-B039-85A9AC774204}"/>
    <cellStyle name="40% - Ênfase6 33" xfId="1081" xr:uid="{224C7FDA-54B5-4BFE-BDD4-FE98C6701857}"/>
    <cellStyle name="40% - Ênfase6 33 2" xfId="1862" xr:uid="{8F4532F0-11A2-4B3F-AFD8-1C7A0E85BDDD}"/>
    <cellStyle name="40% - Ênfase6 33 2 2" xfId="5077" xr:uid="{59B48B11-528A-47C6-8BC9-42B77357C8E6}"/>
    <cellStyle name="40% - Ênfase6 33 2 2 2" xfId="14585" xr:uid="{CF5D5CF4-4A3A-48EF-A6BC-F836E52BAD03}"/>
    <cellStyle name="40% - Ênfase6 33 2 3" xfId="9684" xr:uid="{7CF0AE5A-524A-4CDF-8C8F-AAA367A31047}"/>
    <cellStyle name="40% - Ênfase6 33 3" xfId="6314" xr:uid="{F506ADA0-09BF-48CB-AC7D-FEB9D49801C9}"/>
    <cellStyle name="40% - Ênfase6 33 3 2" xfId="10921" xr:uid="{F32FC157-B104-477B-B1B4-CCC918BC173A}"/>
    <cellStyle name="40% - Ênfase6 33 4" xfId="2735" xr:uid="{F61C9321-E4B9-4E07-BF44-9DC691B494C1}"/>
    <cellStyle name="40% - Ênfase6 33 4 2" xfId="13822" xr:uid="{3D5C3E3D-3800-458A-A49B-915D1D773CF6}"/>
    <cellStyle name="40% - Ênfase6 33 5" xfId="7826" xr:uid="{40B07564-9B3C-49C7-A5A1-F33CCAF5C084}"/>
    <cellStyle name="40% - Ênfase6 34" xfId="1096" xr:uid="{B56B9B11-1BDA-4A77-8D9E-999C6D068547}"/>
    <cellStyle name="40% - Ênfase6 34 2" xfId="1877" xr:uid="{CE2863DB-E659-4184-A1B1-721E504BE1CF}"/>
    <cellStyle name="40% - Ênfase6 34 2 2" xfId="5091" xr:uid="{275B4E1E-ECD4-46F9-8BA0-C475BDC04D91}"/>
    <cellStyle name="40% - Ênfase6 34 2 2 2" xfId="14599" xr:uid="{5265E837-87FD-442D-9C8E-FDAF35C3D320}"/>
    <cellStyle name="40% - Ênfase6 34 2 3" xfId="9698" xr:uid="{940A7324-F67C-49EE-850E-DCBAD4A7B1D0}"/>
    <cellStyle name="40% - Ênfase6 34 3" xfId="6328" xr:uid="{59B3164C-E658-4CEF-8775-91B82B922912}"/>
    <cellStyle name="40% - Ênfase6 34 3 2" xfId="10935" xr:uid="{1F12E2AF-8392-469E-A8EB-A158785EBD19}"/>
    <cellStyle name="40% - Ênfase6 34 4" xfId="2749" xr:uid="{9CFFD68D-A0CA-4B86-A007-078704D8E580}"/>
    <cellStyle name="40% - Ênfase6 34 4 2" xfId="13836" xr:uid="{2EF789B1-5A99-42E3-88F6-059E9810B4A6}"/>
    <cellStyle name="40% - Ênfase6 34 5" xfId="7840" xr:uid="{F1D5132E-3FFA-480A-8ECA-BBF1ACBD5B08}"/>
    <cellStyle name="40% - Ênfase6 35" xfId="1110" xr:uid="{4954190C-0652-4325-A9AE-E4A4100F81FB}"/>
    <cellStyle name="40% - Ênfase6 35 2" xfId="1891" xr:uid="{FDBBD53B-3042-48C2-BAAB-D418B5F58E53}"/>
    <cellStyle name="40% - Ênfase6 35 2 2" xfId="5105" xr:uid="{976D720A-7A27-468F-A935-1C0F8107751F}"/>
    <cellStyle name="40% - Ênfase6 35 2 2 2" xfId="14613" xr:uid="{9A4564E0-EF5A-4B05-819D-6CE2D90B0BB3}"/>
    <cellStyle name="40% - Ênfase6 35 2 3" xfId="9712" xr:uid="{C5DCB557-D4C5-4D5E-9281-0D70127931C1}"/>
    <cellStyle name="40% - Ênfase6 35 3" xfId="6342" xr:uid="{EC6183C5-A637-4E68-B15D-57620F07C544}"/>
    <cellStyle name="40% - Ênfase6 35 3 2" xfId="10949" xr:uid="{073D6707-3728-4938-ABBE-32E72CF3D25F}"/>
    <cellStyle name="40% - Ênfase6 35 4" xfId="2763" xr:uid="{77663FE4-9816-4365-A58D-0B9CCBF503E4}"/>
    <cellStyle name="40% - Ênfase6 35 4 2" xfId="13850" xr:uid="{4CC684D4-C22C-4533-96FB-E8C63D198E9D}"/>
    <cellStyle name="40% - Ênfase6 35 5" xfId="7854" xr:uid="{E96F2113-4B80-4FB1-83FA-FBD1355A837D}"/>
    <cellStyle name="40% - Ênfase6 36" xfId="1125" xr:uid="{5DC6D2A9-89BF-462C-BCEB-F49052E3791F}"/>
    <cellStyle name="40% - Ênfase6 36 2" xfId="1906" xr:uid="{D7C3A876-483D-402C-89F6-E4FD1CA19ED7}"/>
    <cellStyle name="40% - Ênfase6 36 2 2" xfId="5119" xr:uid="{55196302-1533-400C-9018-E227FF146EC9}"/>
    <cellStyle name="40% - Ênfase6 36 2 2 2" xfId="14626" xr:uid="{2BD3A4AC-B895-4237-A1F8-06DA71449EE0}"/>
    <cellStyle name="40% - Ênfase6 36 2 3" xfId="9726" xr:uid="{89E118F4-99BB-45D7-836E-84F2A022AF39}"/>
    <cellStyle name="40% - Ênfase6 36 3" xfId="6356" xr:uid="{B32FDD0C-32E5-4E33-A9B7-2F3636C26737}"/>
    <cellStyle name="40% - Ênfase6 36 3 2" xfId="10963" xr:uid="{DBF95389-68C9-47AC-8BC7-05DECE121C5B}"/>
    <cellStyle name="40% - Ênfase6 36 4" xfId="2782" xr:uid="{0DD1F17C-85E0-42E2-9E2B-E961BE852C7D}"/>
    <cellStyle name="40% - Ênfase6 36 4 2" xfId="13864" xr:uid="{EDD822B9-A294-4FA1-95D2-134B72CC654E}"/>
    <cellStyle name="40% - Ênfase6 36 5" xfId="7868" xr:uid="{8B0B1653-1B75-4CBB-9C54-8E80649852F7}"/>
    <cellStyle name="40% - Ênfase6 37" xfId="1140" xr:uid="{33A9D9AD-0BE6-40E7-B451-9B06AC83BBF4}"/>
    <cellStyle name="40% - Ênfase6 37 2" xfId="1921" xr:uid="{FD0BEE42-E5DE-4F1D-A5FE-65D3932BC3F9}"/>
    <cellStyle name="40% - Ênfase6 37 2 2" xfId="5133" xr:uid="{5C288168-3098-4A29-9F9A-4D683BE83E07}"/>
    <cellStyle name="40% - Ênfase6 37 2 2 2" xfId="14640" xr:uid="{A357FBD3-3FEF-44FF-AD83-648ED0F255D8}"/>
    <cellStyle name="40% - Ênfase6 37 2 3" xfId="9740" xr:uid="{E578F86E-6DCF-40B2-90F9-CD2670E15397}"/>
    <cellStyle name="40% - Ênfase6 37 3" xfId="6370" xr:uid="{40DA648C-FCAD-4530-A9F9-0C51D16D1D19}"/>
    <cellStyle name="40% - Ênfase6 37 3 2" xfId="10977" xr:uid="{C04657A2-F7E3-4043-9C5E-2CA49912C013}"/>
    <cellStyle name="40% - Ênfase6 37 4" xfId="2796" xr:uid="{46209D64-E5A8-40A9-AEFB-14F27249D96A}"/>
    <cellStyle name="40% - Ênfase6 37 4 2" xfId="13878" xr:uid="{30D22687-809F-4AF4-AE79-FF3247D6FCC5}"/>
    <cellStyle name="40% - Ênfase6 37 5" xfId="7882" xr:uid="{DFCE91EA-B882-4456-A790-3D5E539905BE}"/>
    <cellStyle name="40% - Ênfase6 38" xfId="1154" xr:uid="{E6AB1BE5-7A6C-46F3-A5D1-E3A5EC254050}"/>
    <cellStyle name="40% - Ênfase6 38 2" xfId="1935" xr:uid="{2391D60A-A15B-4F67-BA6B-AF75F77CF425}"/>
    <cellStyle name="40% - Ênfase6 38 2 2" xfId="5147" xr:uid="{A1EA23B6-5530-4C71-A937-D36A63CEE38F}"/>
    <cellStyle name="40% - Ênfase6 38 2 2 2" xfId="14654" xr:uid="{CABD950F-8846-4ABB-B7A1-C195D3520CC0}"/>
    <cellStyle name="40% - Ênfase6 38 2 3" xfId="9754" xr:uid="{5C1F2561-693E-4676-A68E-37FB908CC11B}"/>
    <cellStyle name="40% - Ênfase6 38 3" xfId="6384" xr:uid="{A16BD214-05DB-4FE2-A2D2-866B2490D083}"/>
    <cellStyle name="40% - Ênfase6 38 3 2" xfId="10991" xr:uid="{F61B1D6E-BF2C-4E73-9D03-49DB7CE0DC07}"/>
    <cellStyle name="40% - Ênfase6 38 4" xfId="2810" xr:uid="{44840784-6BA0-41F9-A65C-F0D30A79B151}"/>
    <cellStyle name="40% - Ênfase6 38 4 2" xfId="13892" xr:uid="{935FE4AD-EB44-4F41-8068-126387B8FFCD}"/>
    <cellStyle name="40% - Ênfase6 38 5" xfId="7896" xr:uid="{F0B4524C-FAB6-410E-9F9D-F8F6A68EA883}"/>
    <cellStyle name="40% - Ênfase6 39" xfId="1169" xr:uid="{880EA034-50B5-425B-B7F1-560A086E64E6}"/>
    <cellStyle name="40% - Ênfase6 39 2" xfId="1950" xr:uid="{85B36973-C1C3-42C4-835A-05CA23AA9C48}"/>
    <cellStyle name="40% - Ênfase6 39 2 2" xfId="5161" xr:uid="{312F37E0-EFDB-47BB-AA94-15D0B8D6525E}"/>
    <cellStyle name="40% - Ênfase6 39 2 2 2" xfId="14668" xr:uid="{87A254AE-F1AA-42F3-A5FE-060156B62FCD}"/>
    <cellStyle name="40% - Ênfase6 39 2 3" xfId="9768" xr:uid="{A63CFADA-EC54-4A9D-ABA7-8311BB0F3F63}"/>
    <cellStyle name="40% - Ênfase6 39 3" xfId="6398" xr:uid="{D4172648-2148-44F9-9B50-C5C7FB8C9890}"/>
    <cellStyle name="40% - Ênfase6 39 3 2" xfId="11005" xr:uid="{55776504-3456-4DAB-9258-4BE343AFB2CD}"/>
    <cellStyle name="40% - Ênfase6 39 4" xfId="2824" xr:uid="{BA4F2EDC-A00B-43C4-856B-4A94890B4EBE}"/>
    <cellStyle name="40% - Ênfase6 39 4 2" xfId="13906" xr:uid="{93CB00F5-6D6E-4442-BA78-C62728A2120A}"/>
    <cellStyle name="40% - Ênfase6 39 5" xfId="7910" xr:uid="{6777A105-F3CC-4E06-A528-CA1C65491C23}"/>
    <cellStyle name="40% - Ênfase6 4" xfId="334" xr:uid="{0A9AE7CE-F575-45D0-82F0-DD0EF678960E}"/>
    <cellStyle name="40% - Ênfase6 4 2" xfId="1320" xr:uid="{66E9650C-1337-45A3-8D1B-A77DFC04FC84}"/>
    <cellStyle name="40% - Ênfase6 4 2 2" xfId="4649" xr:uid="{9DEA2C2A-1B79-47D7-83F4-B264DCE06C61}"/>
    <cellStyle name="40% - Ênfase6 4 2 3" xfId="4296" xr:uid="{0E2C5DF1-2150-467F-8A22-6A3BD3A840E2}"/>
    <cellStyle name="40% - Ênfase6 4 2 4" xfId="13232" xr:uid="{D1160EF3-8C13-4D6F-8C78-F78AE2CDAAC4}"/>
    <cellStyle name="40% - Ênfase6 4 3" xfId="4604" xr:uid="{0E7ACB13-72C7-4F54-8ED5-6F7AFFB99CB4}"/>
    <cellStyle name="40% - Ênfase6 4 4" xfId="4162" xr:uid="{AC6CE3C4-BA53-4C87-9AC5-6A650A4C4397}"/>
    <cellStyle name="40% - Ênfase6 4 4 2" xfId="9165" xr:uid="{31833D82-DD5C-4880-9CC7-40F008DEE9F5}"/>
    <cellStyle name="40% - Ênfase6 4 5" xfId="2309" xr:uid="{C9AEF7E8-6997-49A4-96EC-0436E59212FD}"/>
    <cellStyle name="40% - Ênfase6 40" xfId="1184" xr:uid="{6BB03B4F-5DD4-470B-8ADC-CA3A893873D0}"/>
    <cellStyle name="40% - Ênfase6 40 2" xfId="1965" xr:uid="{916E1189-C1C3-43AA-8600-4292BE4CEEAF}"/>
    <cellStyle name="40% - Ênfase6 40 2 2" xfId="5174" xr:uid="{EEA5BBC2-D8EB-4DA5-98DD-26FB5C645226}"/>
    <cellStyle name="40% - Ênfase6 40 2 2 2" xfId="14681" xr:uid="{FA67CA4E-2B30-47A0-A899-E4466C3668A1}"/>
    <cellStyle name="40% - Ênfase6 40 2 3" xfId="9781" xr:uid="{029AFDFC-7B55-4946-A846-C4D1798AE61A}"/>
    <cellStyle name="40% - Ênfase6 40 3" xfId="6411" xr:uid="{EBB3C160-4E3F-4E12-B15B-AD3221033510}"/>
    <cellStyle name="40% - Ênfase6 40 3 2" xfId="11018" xr:uid="{D1522CBE-631C-4614-8860-02A95566299A}"/>
    <cellStyle name="40% - Ênfase6 40 4" xfId="2838" xr:uid="{21FDF148-76A6-4106-80A0-1FE7148E00B8}"/>
    <cellStyle name="40% - Ênfase6 40 4 2" xfId="13920" xr:uid="{55005937-F410-4FEA-9A6F-5092BC09FBB1}"/>
    <cellStyle name="40% - Ênfase6 40 5" xfId="7924" xr:uid="{AC8FE959-3AD8-43B4-B879-8AC650A47F91}"/>
    <cellStyle name="40% - Ênfase6 41" xfId="1199" xr:uid="{F0263498-87DB-424D-A09E-5CC0E7C70665}"/>
    <cellStyle name="40% - Ênfase6 41 2" xfId="1980" xr:uid="{98524EA6-8793-4384-990F-759EFDB7FF24}"/>
    <cellStyle name="40% - Ênfase6 41 2 2" xfId="5188" xr:uid="{91277719-A728-4470-B14D-8F8C81C2D51C}"/>
    <cellStyle name="40% - Ênfase6 41 2 2 2" xfId="14695" xr:uid="{A33CD2DA-1BAF-43D0-80E1-29FC1FCF0555}"/>
    <cellStyle name="40% - Ênfase6 41 2 3" xfId="9795" xr:uid="{B4F34FC8-EC7D-427B-9628-C814F0F60094}"/>
    <cellStyle name="40% - Ênfase6 41 3" xfId="6425" xr:uid="{6D678552-C965-4079-94DF-5555FB0466FE}"/>
    <cellStyle name="40% - Ênfase6 41 3 2" xfId="11032" xr:uid="{30E59898-6EF0-4882-B8D9-3997F90796B2}"/>
    <cellStyle name="40% - Ênfase6 41 4" xfId="2852" xr:uid="{FDB792F3-0F56-4111-A6B5-D943DC6CAA56}"/>
    <cellStyle name="40% - Ênfase6 41 4 2" xfId="13934" xr:uid="{462CC391-3EDA-4218-9CFE-6DA18A8A4139}"/>
    <cellStyle name="40% - Ênfase6 41 5" xfId="7938" xr:uid="{2E5C59F6-B2AB-4895-B63E-118293311DDB}"/>
    <cellStyle name="40% - Ênfase6 42" xfId="1214" xr:uid="{EFEF0181-3F92-4CEF-94AC-66519C9A053B}"/>
    <cellStyle name="40% - Ênfase6 42 2" xfId="1995" xr:uid="{A5D2ECD8-84FF-45CC-8F58-FC4463491170}"/>
    <cellStyle name="40% - Ênfase6 42 2 2" xfId="5201" xr:uid="{0A3BBD0D-4E53-44BE-A374-301D7C031967}"/>
    <cellStyle name="40% - Ênfase6 42 2 2 2" xfId="14708" xr:uid="{83C48C17-7DD3-45E5-A8EB-62639BB1E739}"/>
    <cellStyle name="40% - Ênfase6 42 2 3" xfId="9808" xr:uid="{E5BD4018-4DCC-4EE9-977E-6972DA758887}"/>
    <cellStyle name="40% - Ênfase6 42 3" xfId="6438" xr:uid="{744D1DE0-4F8B-4608-9D89-BDF5959D3BE3}"/>
    <cellStyle name="40% - Ênfase6 42 3 2" xfId="11045" xr:uid="{41A7A7BD-B5EC-40DD-9AFF-AF2FDE75014E}"/>
    <cellStyle name="40% - Ênfase6 42 4" xfId="2866" xr:uid="{7AB5F0AA-63B1-4D69-92A7-80DC4C64CF98}"/>
    <cellStyle name="40% - Ênfase6 42 4 2" xfId="13948" xr:uid="{CDE62D29-1F25-4FB4-BA0D-9AAF3ABB5A90}"/>
    <cellStyle name="40% - Ênfase6 42 5" xfId="7952" xr:uid="{ED378F07-5ED8-4926-9ED8-B374B2A53ABF}"/>
    <cellStyle name="40% - Ênfase6 43" xfId="825" xr:uid="{DBA5E67C-4638-4CE5-B411-C484B54497E2}"/>
    <cellStyle name="40% - Ênfase6 43 2" xfId="5215" xr:uid="{4C2D0077-703D-4D83-A8A9-BEDCFEA6BD44}"/>
    <cellStyle name="40% - Ênfase6 43 2 2" xfId="9822" xr:uid="{73201A15-7179-4517-AF47-043199260ECA}"/>
    <cellStyle name="40% - Ênfase6 43 3" xfId="6452" xr:uid="{523F0765-4180-4CE9-AD5A-660F12A971BB}"/>
    <cellStyle name="40% - Ênfase6 43 3 2" xfId="11059" xr:uid="{3BF893E8-6F72-4986-81A0-E088C3F17A5E}"/>
    <cellStyle name="40% - Ênfase6 43 4" xfId="2880" xr:uid="{6B3AC078-A204-45A7-82C2-2CE4C87BE15A}"/>
    <cellStyle name="40% - Ênfase6 43 4 2" xfId="13962" xr:uid="{6522A239-D662-40B8-A2CA-13842191733E}"/>
    <cellStyle name="40% - Ênfase6 43 5" xfId="13180" xr:uid="{E1ADA1CF-1D0E-4BC4-9E04-FC6F1914636F}"/>
    <cellStyle name="40% - Ênfase6 43 6" xfId="7966" xr:uid="{003242EA-C813-453B-9760-3D9F604245B3}"/>
    <cellStyle name="40% - Ênfase6 44" xfId="826" xr:uid="{010F0E98-154B-4C4C-BB2E-59C41F17EF34}"/>
    <cellStyle name="40% - Ênfase6 44 2" xfId="1763" xr:uid="{BBFF915E-73EB-4892-A541-5A9620A669F0}"/>
    <cellStyle name="40% - Ênfase6 44 2 2" xfId="5229" xr:uid="{DE60DEB8-37B8-471E-86D0-E6444EBEE973}"/>
    <cellStyle name="40% - Ênfase6 44 2 2 2" xfId="14724" xr:uid="{FB153DA3-AF18-47BB-A9EC-CCE984515E68}"/>
    <cellStyle name="40% - Ênfase6 44 2 3" xfId="9836" xr:uid="{6BC0B992-0534-4218-9270-38F5B02CF5A4}"/>
    <cellStyle name="40% - Ênfase6 44 3" xfId="6466" xr:uid="{66E47159-A590-460D-BB4C-29F8A25B70AF}"/>
    <cellStyle name="40% - Ênfase6 44 3 2" xfId="11073" xr:uid="{FA6BDFB4-0962-48B6-8D41-CBAD4C9E44DB}"/>
    <cellStyle name="40% - Ênfase6 44 4" xfId="2894" xr:uid="{920FF712-93AC-443C-BC4E-AD670F4E566D}"/>
    <cellStyle name="40% - Ênfase6 44 4 2" xfId="13976" xr:uid="{63755FA5-C7BC-4BFF-BF1B-E77AAF960D5A}"/>
    <cellStyle name="40% - Ênfase6 44 5" xfId="7980" xr:uid="{8AE68E47-5D54-4FD2-9483-AF0714106316}"/>
    <cellStyle name="40% - Ênfase6 45" xfId="1229" xr:uid="{3EED84FC-B530-4B85-AA37-3957220B1ED0}"/>
    <cellStyle name="40% - Ênfase6 45 2" xfId="2010" xr:uid="{FB7443BE-1A2D-4BE4-A7F9-CE20AA7BF1A8}"/>
    <cellStyle name="40% - Ênfase6 45 2 2" xfId="5243" xr:uid="{1CB34EA9-DC09-4DF9-806E-A11C364E8A51}"/>
    <cellStyle name="40% - Ênfase6 45 2 2 2" xfId="14738" xr:uid="{034C5C53-89AF-4908-AF39-133BE0D2DB70}"/>
    <cellStyle name="40% - Ênfase6 45 2 3" xfId="9850" xr:uid="{FE4D35CB-6BDC-41BA-B84D-C927F0515AE0}"/>
    <cellStyle name="40% - Ênfase6 45 3" xfId="6480" xr:uid="{37D2C883-D304-4B96-8342-63FD83E70224}"/>
    <cellStyle name="40% - Ênfase6 45 3 2" xfId="11087" xr:uid="{D3F2B7A7-24AE-41E5-A5C6-7BC7C09912AD}"/>
    <cellStyle name="40% - Ênfase6 45 4" xfId="2909" xr:uid="{C454EE4A-3057-4958-9F93-232FCE45B78F}"/>
    <cellStyle name="40% - Ênfase6 45 4 2" xfId="13991" xr:uid="{71A7F80D-F159-4E9A-A038-31B3689AA21D}"/>
    <cellStyle name="40% - Ênfase6 45 5" xfId="7995" xr:uid="{34486A4B-D3CB-4CEA-9F13-865E12A46EAB}"/>
    <cellStyle name="40% - Ênfase6 46" xfId="1244" xr:uid="{9064BBB2-7F62-4558-A95A-A04A9D6D469F}"/>
    <cellStyle name="40% - Ênfase6 46 2" xfId="2025" xr:uid="{FCCC633A-844B-4E45-B7E4-E1E3978AFA09}"/>
    <cellStyle name="40% - Ênfase6 46 2 2" xfId="5256" xr:uid="{A55EAEA8-EDA8-4C45-9052-8091837A5E6B}"/>
    <cellStyle name="40% - Ênfase6 46 2 2 2" xfId="14750" xr:uid="{0BC5D602-A242-4DB3-8CC8-EE355A14B2F1}"/>
    <cellStyle name="40% - Ênfase6 46 2 3" xfId="9863" xr:uid="{D29660F7-EF81-4532-8EE5-8506B7F1AF83}"/>
    <cellStyle name="40% - Ênfase6 46 3" xfId="6493" xr:uid="{84D0CBD4-6011-4BDB-9CFE-BBEE2621BB57}"/>
    <cellStyle name="40% - Ênfase6 46 3 2" xfId="11100" xr:uid="{F442BB38-1BD7-4ADB-B851-B7208A25B052}"/>
    <cellStyle name="40% - Ênfase6 46 4" xfId="2923" xr:uid="{A11DA9D7-8B92-4B2C-8028-150BF884FAF2}"/>
    <cellStyle name="40% - Ênfase6 46 4 2" xfId="14005" xr:uid="{11570DAD-898C-4115-9F27-ABA39BD86612}"/>
    <cellStyle name="40% - Ênfase6 46 5" xfId="8009" xr:uid="{96322BBF-ACFB-4584-BE25-AFF51C408A30}"/>
    <cellStyle name="40% - Ênfase6 47" xfId="1258" xr:uid="{515763DB-0F0F-49B9-80E9-B7D213A97DAD}"/>
    <cellStyle name="40% - Ênfase6 47 2" xfId="2039" xr:uid="{A74324FF-F715-4893-A93F-2D918695AD64}"/>
    <cellStyle name="40% - Ênfase6 47 2 2" xfId="5269" xr:uid="{64E60636-54C7-4E05-88FE-F56E90A35F64}"/>
    <cellStyle name="40% - Ênfase6 47 2 2 2" xfId="14762" xr:uid="{55E47D4D-7A07-4C7F-ABC7-0F842E86B5FB}"/>
    <cellStyle name="40% - Ênfase6 47 2 3" xfId="9876" xr:uid="{5D1E904C-769F-40F5-8EE6-781D386B368D}"/>
    <cellStyle name="40% - Ênfase6 47 3" xfId="6506" xr:uid="{9CA56946-AA91-41D6-8D35-9A7C2F38E1D5}"/>
    <cellStyle name="40% - Ênfase6 47 3 2" xfId="11113" xr:uid="{3A3A5906-9699-4E98-8A95-1FE16CAF0906}"/>
    <cellStyle name="40% - Ênfase6 47 4" xfId="2937" xr:uid="{59A43427-3E4B-4595-A778-F2CF9DC358C3}"/>
    <cellStyle name="40% - Ênfase6 47 4 2" xfId="14019" xr:uid="{E1A4BCC4-42F8-412F-83F5-DA40A7B5BE99}"/>
    <cellStyle name="40% - Ênfase6 47 5" xfId="8023" xr:uid="{BE5D9C31-F57F-4803-8DEA-A6D5D0BFA99F}"/>
    <cellStyle name="40% - Ênfase6 48" xfId="1273" xr:uid="{332CEF50-C841-46C7-BE15-6E903B6BCF21}"/>
    <cellStyle name="40% - Ênfase6 48 2" xfId="2053" xr:uid="{D6A6FAFB-03DC-4F3E-98E3-2E8C96F98403}"/>
    <cellStyle name="40% - Ênfase6 48 2 2" xfId="5283" xr:uid="{5C21C41A-24DC-4D14-8399-98359D82BBFF}"/>
    <cellStyle name="40% - Ênfase6 48 2 2 2" xfId="14775" xr:uid="{C2E7E2CC-29A5-4578-B8B1-CD60EF89D34D}"/>
    <cellStyle name="40% - Ênfase6 48 2 3" xfId="9890" xr:uid="{E40A9B86-CFEF-447D-939B-4C692AB55EB8}"/>
    <cellStyle name="40% - Ênfase6 48 3" xfId="6520" xr:uid="{2BC53FC1-F451-44F0-A813-52BC351FCE67}"/>
    <cellStyle name="40% - Ênfase6 48 3 2" xfId="11127" xr:uid="{1B223B8E-B878-4D74-8B9D-5E9A437A2CC2}"/>
    <cellStyle name="40% - Ênfase6 48 4" xfId="2951" xr:uid="{41581BB0-37E4-46E9-9040-2BD5AED7348C}"/>
    <cellStyle name="40% - Ênfase6 48 4 2" xfId="14033" xr:uid="{E506937C-25C7-4E93-AB49-1233708382B3}"/>
    <cellStyle name="40% - Ênfase6 48 5" xfId="8037" xr:uid="{826FDF62-6448-49EE-BC1C-033B3751B031}"/>
    <cellStyle name="40% - Ênfase6 49" xfId="1287" xr:uid="{7BE8E7F1-4A4C-4DC5-BB74-85C2BE750AE0}"/>
    <cellStyle name="40% - Ênfase6 49 2" xfId="5297" xr:uid="{C112ADA4-62AC-4D69-A951-31DADDACD1C9}"/>
    <cellStyle name="40% - Ênfase6 49 2 2" xfId="9904" xr:uid="{360E4181-ECAE-4392-B922-D36D0E8FFC92}"/>
    <cellStyle name="40% - Ênfase6 49 3" xfId="6534" xr:uid="{B68876DF-DD16-4D2B-BB6F-C79F81D6549E}"/>
    <cellStyle name="40% - Ênfase6 49 3 2" xfId="11141" xr:uid="{F64CF55F-FE57-4720-B112-3BF2A369AAA5}"/>
    <cellStyle name="40% - Ênfase6 49 4" xfId="2988" xr:uid="{116468F0-6788-4884-AF42-10A557C562DD}"/>
    <cellStyle name="40% - Ênfase6 49 4 2" xfId="14047" xr:uid="{8AA6E6E0-5E18-4CDD-8ED0-D536C5780594}"/>
    <cellStyle name="40% - Ênfase6 49 5" xfId="13213" xr:uid="{615E8E34-6BAB-493A-8A6A-F343F1F6928F}"/>
    <cellStyle name="40% - Ênfase6 49 6" xfId="8051" xr:uid="{7CC24E27-899F-4167-8ACF-396B24A37697}"/>
    <cellStyle name="40% - Ênfase6 5" xfId="434" xr:uid="{5C652A55-DDF2-4C8E-8A37-59A84157BE09}"/>
    <cellStyle name="40% - Ênfase6 5 2" xfId="1383" xr:uid="{D5A66A01-B7B7-4EB4-9D25-8A9551F3A9E3}"/>
    <cellStyle name="40% - Ênfase6 5 2 2" xfId="4233" xr:uid="{8F9D0D15-3503-44B5-8DDC-7BD532DEA007}"/>
    <cellStyle name="40% - Ênfase6 5 2 3" xfId="13272" xr:uid="{58CDA6A4-0CA6-4917-9493-4D9B4CB0F796}"/>
    <cellStyle name="40% - Ênfase6 5 3" xfId="4182" xr:uid="{D483C6CC-3A70-408E-9B8A-FB0C40557C27}"/>
    <cellStyle name="40% - Ênfase6 5 3 2" xfId="9177" xr:uid="{4C562B07-26EF-4061-BE66-330796C2176B}"/>
    <cellStyle name="40% - Ênfase6 5 4" xfId="2323" xr:uid="{563709F3-B11F-4A11-90B2-E092D7C771A5}"/>
    <cellStyle name="40% - Ênfase6 50" xfId="1315" xr:uid="{FA63AA41-5C04-4DA4-BE70-DD86A79DF586}"/>
    <cellStyle name="40% - Ênfase6 50 2" xfId="5311" xr:uid="{565C4315-E804-4D17-8C3F-2FE8EBB9E3E1}"/>
    <cellStyle name="40% - Ênfase6 50 2 2" xfId="9918" xr:uid="{8AC2CC13-AA94-407C-8292-9A32170E2387}"/>
    <cellStyle name="40% - Ênfase6 50 3" xfId="6548" xr:uid="{FCB7FD59-0134-44F0-9B2D-EF0B85EFF00C}"/>
    <cellStyle name="40% - Ênfase6 50 3 2" xfId="11155" xr:uid="{7CD2220E-854D-47B0-A462-15F0857C05DA}"/>
    <cellStyle name="40% - Ênfase6 50 4" xfId="3030" xr:uid="{3621FA28-B2A1-4B4A-A473-728E4AFE5067}"/>
    <cellStyle name="40% - Ênfase6 50 4 2" xfId="14061" xr:uid="{23048EA1-AF9B-44AE-9043-3C9B2245F5E8}"/>
    <cellStyle name="40% - Ênfase6 50 5" xfId="8065" xr:uid="{015CA210-76D8-445D-A5C7-E394914D5C23}"/>
    <cellStyle name="40% - Ênfase6 51" xfId="3045" xr:uid="{8C5F8C69-7595-4BA3-8320-66FAB42A4278}"/>
    <cellStyle name="40% - Ênfase6 51 2" xfId="5325" xr:uid="{C2EBDDC8-6A3B-4BE9-8AD0-1ED7A19889AD}"/>
    <cellStyle name="40% - Ênfase6 51 2 2" xfId="9932" xr:uid="{CF9F3414-CDAF-4522-BF06-88E5065EE68D}"/>
    <cellStyle name="40% - Ênfase6 51 3" xfId="6562" xr:uid="{D2B40F45-3533-45C6-BB76-12BD242266E9}"/>
    <cellStyle name="40% - Ênfase6 51 3 2" xfId="11169" xr:uid="{2C16E9A1-CB82-4928-AC2C-1EAC58CAE1A9}"/>
    <cellStyle name="40% - Ênfase6 51 4" xfId="8079" xr:uid="{F1112087-AE5E-4C31-84CF-894860E7E27D}"/>
    <cellStyle name="40% - Ênfase6 52" xfId="3059" xr:uid="{926625DC-48BA-4ACE-853C-D7417DCF50AF}"/>
    <cellStyle name="40% - Ênfase6 52 2" xfId="5339" xr:uid="{605C4261-9C81-40BD-B3F1-60652E549FC6}"/>
    <cellStyle name="40% - Ênfase6 52 2 2" xfId="9946" xr:uid="{4569FC95-3B30-47F7-B7E2-FA5E514368D3}"/>
    <cellStyle name="40% - Ênfase6 52 3" xfId="6576" xr:uid="{466A82B3-FEE8-4BA9-B92B-BC2351975C89}"/>
    <cellStyle name="40% - Ênfase6 52 3 2" xfId="11183" xr:uid="{56AE2D23-5478-4135-BF61-564A04CE69BE}"/>
    <cellStyle name="40% - Ênfase6 52 4" xfId="8093" xr:uid="{4E4926D4-B4E2-485E-8DF0-1110DF228FA5}"/>
    <cellStyle name="40% - Ênfase6 53" xfId="3073" xr:uid="{E17405DD-FFF7-4FF0-AB2C-204B3B341CCD}"/>
    <cellStyle name="40% - Ênfase6 53 2" xfId="5353" xr:uid="{7D57397D-9B25-4486-809E-6571A5A2B89A}"/>
    <cellStyle name="40% - Ênfase6 53 2 2" xfId="9960" xr:uid="{F3F9B1FE-D617-42AD-98AD-557C74ED5581}"/>
    <cellStyle name="40% - Ênfase6 53 3" xfId="6590" xr:uid="{9049F613-98F6-4F67-BA05-84D0A1406A64}"/>
    <cellStyle name="40% - Ênfase6 53 3 2" xfId="11197" xr:uid="{7F597AB1-ED74-4011-A737-89BCEBB9D6A3}"/>
    <cellStyle name="40% - Ênfase6 53 4" xfId="8107" xr:uid="{D75026CE-2E1D-4CF2-92D6-AAE7AA542387}"/>
    <cellStyle name="40% - Ênfase6 54" xfId="3087" xr:uid="{129616CA-8E9A-4C5B-94BA-388FC9F6646E}"/>
    <cellStyle name="40% - Ênfase6 54 2" xfId="5367" xr:uid="{C4D2CDF4-68AE-4B8E-AF9A-7CF6EC791F39}"/>
    <cellStyle name="40% - Ênfase6 54 2 2" xfId="9974" xr:uid="{89514982-D5C9-4799-AE42-6B5065B77598}"/>
    <cellStyle name="40% - Ênfase6 54 3" xfId="6604" xr:uid="{24478C8A-5704-4C5E-B2E8-DD61DB98F333}"/>
    <cellStyle name="40% - Ênfase6 54 3 2" xfId="11211" xr:uid="{A83613D0-25C8-4246-BA34-8D8539486ED7}"/>
    <cellStyle name="40% - Ênfase6 54 4" xfId="8121" xr:uid="{24BB3F89-FD3E-47BF-8726-CE2986B0A536}"/>
    <cellStyle name="40% - Ênfase6 55" xfId="3101" xr:uid="{7487044B-B4A9-4B8C-8DD0-D7CA940C7A1D}"/>
    <cellStyle name="40% - Ênfase6 55 2" xfId="5381" xr:uid="{2F7A2A8E-319D-4689-A1AA-8C483B5FFA1A}"/>
    <cellStyle name="40% - Ênfase6 55 2 2" xfId="9988" xr:uid="{E0493B47-6A25-49DA-A6FC-A13B6DD533FA}"/>
    <cellStyle name="40% - Ênfase6 55 3" xfId="6618" xr:uid="{1D29269A-CEA2-4725-B3D5-71060AAAAA1A}"/>
    <cellStyle name="40% - Ênfase6 55 3 2" xfId="11225" xr:uid="{73E2A512-DBF4-460D-A5B5-3ACD863D07FC}"/>
    <cellStyle name="40% - Ênfase6 55 4" xfId="8135" xr:uid="{C7AD96D0-927A-40A1-936C-52D7AC9F8E85}"/>
    <cellStyle name="40% - Ênfase6 56" xfId="3115" xr:uid="{3FAFFA1E-4477-4542-AE77-7379402F9978}"/>
    <cellStyle name="40% - Ênfase6 56 2" xfId="5395" xr:uid="{FD0BD7B8-ED00-4714-8C49-DF974C96C6B4}"/>
    <cellStyle name="40% - Ênfase6 56 2 2" xfId="10002" xr:uid="{93CDB5B4-B5F1-4C58-9C90-A184349F64B2}"/>
    <cellStyle name="40% - Ênfase6 56 3" xfId="6632" xr:uid="{CDE3F123-44BA-4E61-989E-3571CD26E99E}"/>
    <cellStyle name="40% - Ênfase6 56 3 2" xfId="11239" xr:uid="{8C24CAA6-2382-4598-AA11-3B515235A4C6}"/>
    <cellStyle name="40% - Ênfase6 56 4" xfId="8149" xr:uid="{A3B2613D-82C2-4E50-A35C-ADBF83CDF233}"/>
    <cellStyle name="40% - Ênfase6 57" xfId="3129" xr:uid="{B8493DBE-CE72-4CCD-AB70-3EECD1009A36}"/>
    <cellStyle name="40% - Ênfase6 57 2" xfId="5409" xr:uid="{48477368-6D5D-46DC-9095-03EDB70BBAF7}"/>
    <cellStyle name="40% - Ênfase6 57 2 2" xfId="10016" xr:uid="{71B8FC76-546E-4AAC-A593-C4DB3C83374F}"/>
    <cellStyle name="40% - Ênfase6 57 3" xfId="6646" xr:uid="{79B8D1BA-0AE0-46CB-A724-56B0F7E36ECD}"/>
    <cellStyle name="40% - Ênfase6 57 3 2" xfId="11253" xr:uid="{C66DEC78-2B09-4765-88AD-1189A8C93799}"/>
    <cellStyle name="40% - Ênfase6 57 4" xfId="8163" xr:uid="{2212B360-CC11-4E54-AC67-2D7C4C6E6E77}"/>
    <cellStyle name="40% - Ênfase6 58" xfId="3143" xr:uid="{B5BDF9D5-F3E6-4B86-BA22-632138FBCCF0}"/>
    <cellStyle name="40% - Ênfase6 58 2" xfId="5423" xr:uid="{21138DC2-20A3-4ACB-BCE6-B7B54A36CFDB}"/>
    <cellStyle name="40% - Ênfase6 58 2 2" xfId="10030" xr:uid="{32EE6B12-7131-4174-84E6-6E808AF91897}"/>
    <cellStyle name="40% - Ênfase6 58 3" xfId="6660" xr:uid="{420B6C9E-D117-4C17-A26F-7F818171C105}"/>
    <cellStyle name="40% - Ênfase6 58 3 2" xfId="11267" xr:uid="{0E805A6B-A543-4C7C-AA39-E4A13B28F3F9}"/>
    <cellStyle name="40% - Ênfase6 58 4" xfId="8177" xr:uid="{9640B07D-ECBE-42B5-9915-AE44229FF910}"/>
    <cellStyle name="40% - Ênfase6 59" xfId="3157" xr:uid="{A328DE16-C0A1-444F-807B-532972450F08}"/>
    <cellStyle name="40% - Ênfase6 59 2" xfId="5437" xr:uid="{0288249D-8A52-49B9-B0DB-C1E5A8B90399}"/>
    <cellStyle name="40% - Ênfase6 59 2 2" xfId="10044" xr:uid="{B3EB60CF-8BE7-4D47-AEBB-5ED2C040B92F}"/>
    <cellStyle name="40% - Ênfase6 59 3" xfId="6674" xr:uid="{D4FAC5A8-BB2E-4699-B8F0-109BCF76123B}"/>
    <cellStyle name="40% - Ênfase6 59 3 2" xfId="11281" xr:uid="{443FEE34-FF3F-453D-8EE3-9829FB21A4DB}"/>
    <cellStyle name="40% - Ênfase6 59 4" xfId="8191" xr:uid="{6E5BFECD-7208-4276-AC4F-ACDBD64BB037}"/>
    <cellStyle name="40% - Ênfase6 6" xfId="448" xr:uid="{414BDE97-6697-459B-955F-203C4AE97D0D}"/>
    <cellStyle name="40% - Ênfase6 6 2" xfId="1397" xr:uid="{F1EF0956-B86D-4A49-9DF4-5610E2473CAE}"/>
    <cellStyle name="40% - Ênfase6 6 2 2" xfId="4619" xr:uid="{B93D5EC7-86BD-4F54-B51D-C025F230372C}"/>
    <cellStyle name="40% - Ênfase6 6 2 3" xfId="13284" xr:uid="{FD87B3F0-47B4-4F6C-AE5E-B8F26DF2CBC6}"/>
    <cellStyle name="40% - Ênfase6 6 3" xfId="4183" xr:uid="{6B4F1186-A1BF-481B-8342-B896EEBDC414}"/>
    <cellStyle name="40% - Ênfase6 6 3 2" xfId="9178" xr:uid="{BD3CCFA4-1E52-4958-B777-4594355958ED}"/>
    <cellStyle name="40% - Ênfase6 6 4" xfId="2337" xr:uid="{B5FE74A3-4339-4288-9D9A-23C28880B78E}"/>
    <cellStyle name="40% - Ênfase6 60" xfId="3171" xr:uid="{8303D7C1-4125-45FF-84A2-C35D637F6052}"/>
    <cellStyle name="40% - Ênfase6 60 2" xfId="5451" xr:uid="{06F8C3A6-5906-4294-97B4-12B07A5CB790}"/>
    <cellStyle name="40% - Ênfase6 60 2 2" xfId="10058" xr:uid="{C9E5CDE6-10D7-4569-B111-4556BBCACDCE}"/>
    <cellStyle name="40% - Ênfase6 60 3" xfId="6688" xr:uid="{4014434C-4808-4BD2-AF12-BD3BF2F3CA76}"/>
    <cellStyle name="40% - Ênfase6 60 3 2" xfId="11295" xr:uid="{1A7A9955-706B-487D-986A-60891DF34896}"/>
    <cellStyle name="40% - Ênfase6 60 4" xfId="8205" xr:uid="{62756832-033C-4EA1-A060-B7EA1AE1797B}"/>
    <cellStyle name="40% - Ênfase6 61" xfId="3185" xr:uid="{5F20D9FD-CEF0-4CF3-B6D2-2F77C31F88C6}"/>
    <cellStyle name="40% - Ênfase6 61 2" xfId="5465" xr:uid="{4066A506-F6E8-41E7-B72C-6C588F27199B}"/>
    <cellStyle name="40% - Ênfase6 61 2 2" xfId="10072" xr:uid="{E95A03F6-79F0-40A6-B792-D717CCD2B589}"/>
    <cellStyle name="40% - Ênfase6 61 3" xfId="6702" xr:uid="{6B2214A5-EB43-4D9D-9828-4C41FCCBE697}"/>
    <cellStyle name="40% - Ênfase6 61 3 2" xfId="11309" xr:uid="{D7526F2B-70B3-4F3A-9A6B-1B708914E624}"/>
    <cellStyle name="40% - Ênfase6 61 4" xfId="8219" xr:uid="{DCDE794C-678A-4171-8B3C-04E4FA7BFBD8}"/>
    <cellStyle name="40% - Ênfase6 62" xfId="3199" xr:uid="{F7102B82-3C2E-45F3-88FE-070F6036E8E4}"/>
    <cellStyle name="40% - Ênfase6 62 2" xfId="5479" xr:uid="{101A2C4E-10EE-4C9A-9DD4-B84B0FA7AF06}"/>
    <cellStyle name="40% - Ênfase6 62 2 2" xfId="10086" xr:uid="{5FDD5E69-3EF1-4707-99BE-864AB9984573}"/>
    <cellStyle name="40% - Ênfase6 62 3" xfId="6716" xr:uid="{A0C9CAF1-9259-4813-8EF2-5F1B91F9E778}"/>
    <cellStyle name="40% - Ênfase6 62 3 2" xfId="11323" xr:uid="{FFF6791E-3DF1-4D15-92D3-53B68F096616}"/>
    <cellStyle name="40% - Ênfase6 62 4" xfId="8233" xr:uid="{64B61780-4E9F-447C-882C-F2EF86F4EFEC}"/>
    <cellStyle name="40% - Ênfase6 63" xfId="3213" xr:uid="{17116DCB-FEF1-4394-A421-7E4AB689C2BC}"/>
    <cellStyle name="40% - Ênfase6 63 2" xfId="5493" xr:uid="{EC3AD9A1-C3DC-4539-9EB8-BDFBD7FD6568}"/>
    <cellStyle name="40% - Ênfase6 63 2 2" xfId="10100" xr:uid="{A1F80D46-F0D1-4C94-8E49-355FE1C0B822}"/>
    <cellStyle name="40% - Ênfase6 63 3" xfId="6730" xr:uid="{D51E56A7-5930-4E75-90A9-8EAED3824967}"/>
    <cellStyle name="40% - Ênfase6 63 3 2" xfId="11337" xr:uid="{F39D8F02-25EE-4AAC-9A7A-6832CC31669F}"/>
    <cellStyle name="40% - Ênfase6 63 4" xfId="8247" xr:uid="{76733222-C7E8-4E5F-B640-10E7E1F40203}"/>
    <cellStyle name="40% - Ênfase6 64" xfId="3227" xr:uid="{BB3865CA-341E-485D-9F3A-C2DE1B8EED0A}"/>
    <cellStyle name="40% - Ênfase6 64 2" xfId="5507" xr:uid="{9D81D172-D3CA-4CCA-A8B6-058939F88437}"/>
    <cellStyle name="40% - Ênfase6 64 2 2" xfId="10114" xr:uid="{2B8E3C5D-B95A-478B-A2E6-0A543C0DA87A}"/>
    <cellStyle name="40% - Ênfase6 64 3" xfId="6744" xr:uid="{9DD8E8B8-B096-4A97-AA6A-E416117607B1}"/>
    <cellStyle name="40% - Ênfase6 64 3 2" xfId="11351" xr:uid="{A79B6677-7C82-4358-8ECE-F6F6DA1CDF0D}"/>
    <cellStyle name="40% - Ênfase6 64 4" xfId="8261" xr:uid="{EE820B1F-5771-4C6C-BB4D-810267C41723}"/>
    <cellStyle name="40% - Ênfase6 65" xfId="3241" xr:uid="{E8F113C5-CE4A-4B24-A5F5-7DCD00AF678C}"/>
    <cellStyle name="40% - Ênfase6 65 2" xfId="5521" xr:uid="{50C23CC6-5700-431A-BA1A-3CC4F49EB96D}"/>
    <cellStyle name="40% - Ênfase6 65 2 2" xfId="10128" xr:uid="{92408D15-115B-4E1A-ABBB-1BDE75E02E3A}"/>
    <cellStyle name="40% - Ênfase6 65 3" xfId="6758" xr:uid="{778FE441-D6CE-4BBA-B770-57B3F9FD2516}"/>
    <cellStyle name="40% - Ênfase6 65 3 2" xfId="11365" xr:uid="{D911F3CC-1833-4D3D-8F59-F22835424A03}"/>
    <cellStyle name="40% - Ênfase6 65 4" xfId="8275" xr:uid="{EA81DDBC-5A60-46D9-9FF9-7456EBB36A74}"/>
    <cellStyle name="40% - Ênfase6 66" xfId="3255" xr:uid="{2D5A18E8-98F1-4E8C-970E-900E1CFEB0D5}"/>
    <cellStyle name="40% - Ênfase6 66 2" xfId="5535" xr:uid="{2E1F0EEB-509C-48D6-B2A0-E0875E6E7EA4}"/>
    <cellStyle name="40% - Ênfase6 66 2 2" xfId="10142" xr:uid="{05F4DDF3-C3A1-4A36-BCA8-ABDDA5FC7F4A}"/>
    <cellStyle name="40% - Ênfase6 66 3" xfId="6772" xr:uid="{2E6CC7CF-2AF7-4E38-9A82-8EC0F212DD8C}"/>
    <cellStyle name="40% - Ênfase6 66 3 2" xfId="11379" xr:uid="{19EF8D52-7CC5-4994-A42F-3C0AAB63BF3F}"/>
    <cellStyle name="40% - Ênfase6 66 4" xfId="8289" xr:uid="{975E2DDC-47F7-4DAC-A4A5-AD66B0465914}"/>
    <cellStyle name="40% - Ênfase6 67" xfId="3269" xr:uid="{4F5CDDDC-E9BC-4F03-B82E-BF71E80BFC76}"/>
    <cellStyle name="40% - Ênfase6 67 2" xfId="5549" xr:uid="{67557C3C-CF8F-4558-A521-B5A402774449}"/>
    <cellStyle name="40% - Ênfase6 67 2 2" xfId="10156" xr:uid="{E6AC53A0-C9F6-4542-83DA-B6902DC4004F}"/>
    <cellStyle name="40% - Ênfase6 67 3" xfId="6786" xr:uid="{D4C84F4C-C4FF-449B-92C4-3566AB9AB634}"/>
    <cellStyle name="40% - Ênfase6 67 3 2" xfId="11393" xr:uid="{7C5CA8C5-1EC2-4DBB-8AD5-3B6CC4AD277F}"/>
    <cellStyle name="40% - Ênfase6 67 4" xfId="8303" xr:uid="{420C31D1-0FCD-48B8-9E18-D00664264C35}"/>
    <cellStyle name="40% - Ênfase6 68" xfId="3283" xr:uid="{6FB35D3D-AB3D-4FFA-A281-548961F2E43B}"/>
    <cellStyle name="40% - Ênfase6 68 2" xfId="5563" xr:uid="{1A721DAE-EDE1-4A20-8A15-DD2ABA598B9F}"/>
    <cellStyle name="40% - Ênfase6 68 2 2" xfId="10170" xr:uid="{0495E205-9AFB-40D4-A424-02974941382B}"/>
    <cellStyle name="40% - Ênfase6 68 3" xfId="6800" xr:uid="{65134FCF-17E0-4EFE-BBD9-E36E1BB87D7F}"/>
    <cellStyle name="40% - Ênfase6 68 3 2" xfId="11407" xr:uid="{D0C4E603-7979-4725-A341-035DFB6C779E}"/>
    <cellStyle name="40% - Ênfase6 68 4" xfId="8317" xr:uid="{13E4F8F0-25F7-4A7B-9CC0-B02FDE9540A8}"/>
    <cellStyle name="40% - Ênfase6 69" xfId="3297" xr:uid="{32012DD5-2134-4B70-8138-D168789E70DE}"/>
    <cellStyle name="40% - Ênfase6 69 2" xfId="5577" xr:uid="{5BBB4D9D-0073-40B3-97D9-A170CBADA45E}"/>
    <cellStyle name="40% - Ênfase6 69 2 2" xfId="10184" xr:uid="{730C29AB-C3A0-46AA-B471-5564550066F0}"/>
    <cellStyle name="40% - Ênfase6 69 3" xfId="6814" xr:uid="{EC2B2D04-260A-4A19-83A6-FE66134AE9DE}"/>
    <cellStyle name="40% - Ênfase6 69 3 2" xfId="11421" xr:uid="{BFB3098D-DB8F-4F6E-8452-C2539E3A3752}"/>
    <cellStyle name="40% - Ênfase6 69 4" xfId="8331" xr:uid="{D1A78E39-1A56-4E38-9C87-7D0EF6BD982A}"/>
    <cellStyle name="40% - Ênfase6 7" xfId="463" xr:uid="{03B66586-4CC6-4DA3-B2FB-EC2FC526274B}"/>
    <cellStyle name="40% - Ênfase6 7 2" xfId="1412" xr:uid="{FFD48937-1076-450D-92FC-07E0B08F67EC}"/>
    <cellStyle name="40% - Ênfase6 7 2 2" xfId="4664" xr:uid="{2C10981E-EAF6-4DCF-9343-4BE4D051591A}"/>
    <cellStyle name="40% - Ênfase6 7 2 2 2" xfId="14216" xr:uid="{0D09FF97-8686-4B94-84CD-98A910CBBE1A}"/>
    <cellStyle name="40% - Ênfase6 7 2 3" xfId="9304" xr:uid="{F9308D90-3286-4633-A691-8F2ADAD7D646}"/>
    <cellStyle name="40% - Ênfase6 7 3" xfId="5930" xr:uid="{705BF0FF-38D4-4DDD-B9C4-1125524465F1}"/>
    <cellStyle name="40% - Ênfase6 7 3 2" xfId="10537" xr:uid="{1C0D5614-38FD-4456-9BC5-5754C741ACC1}"/>
    <cellStyle name="40% - Ênfase6 7 4" xfId="4311" xr:uid="{39F7010A-0399-4B88-8B52-B47B0E794FC1}"/>
    <cellStyle name="40% - Ênfase6 7 4 2" xfId="9217" xr:uid="{8CD07B2E-AE23-48BE-BC99-77722A38FB0F}"/>
    <cellStyle name="40% - Ênfase6 7 5" xfId="2351" xr:uid="{6E9B7A14-1996-4802-9E6F-28082BC9D003}"/>
    <cellStyle name="40% - Ênfase6 70" xfId="3311" xr:uid="{3AD66B94-2C72-459E-83F8-60FA34CBD537}"/>
    <cellStyle name="40% - Ênfase6 70 2" xfId="5591" xr:uid="{DD3A481C-9EFA-47E5-9A66-DE099A2BBF67}"/>
    <cellStyle name="40% - Ênfase6 70 2 2" xfId="10198" xr:uid="{8F5F4227-97AC-43F2-B199-61DCA63C665B}"/>
    <cellStyle name="40% - Ênfase6 70 3" xfId="6828" xr:uid="{EB6E2EA5-335B-4B43-B93D-E474D58C5002}"/>
    <cellStyle name="40% - Ênfase6 70 3 2" xfId="11435" xr:uid="{46860387-A28D-4CD9-AE30-196644851164}"/>
    <cellStyle name="40% - Ênfase6 70 4" xfId="7214" xr:uid="{229BC072-8D61-47CA-9321-5711372F3B88}"/>
    <cellStyle name="40% - Ênfase6 70 5" xfId="8345" xr:uid="{B1613488-5166-4844-AA26-DF2F0D5CC02F}"/>
    <cellStyle name="40% - Ênfase6 71" xfId="3325" xr:uid="{78255931-7F96-48C1-BF3D-B3448C016F41}"/>
    <cellStyle name="40% - Ênfase6 71 2" xfId="5605" xr:uid="{12115C15-F875-40B7-A849-FF81388CFD65}"/>
    <cellStyle name="40% - Ênfase6 71 2 2" xfId="10212" xr:uid="{7CB1F87B-D329-4E8A-89CB-6634A8C8D8BC}"/>
    <cellStyle name="40% - Ênfase6 71 3" xfId="6842" xr:uid="{40CBFE38-3EDE-49AA-88EE-64E4FDDB2704}"/>
    <cellStyle name="40% - Ênfase6 71 3 2" xfId="11449" xr:uid="{142230F6-6B38-49D9-90CF-3FE3B1047E86}"/>
    <cellStyle name="40% - Ênfase6 71 4" xfId="8359" xr:uid="{C4A05C61-1EFB-4813-98FB-D642D52F59B8}"/>
    <cellStyle name="40% - Ênfase6 72" xfId="3339" xr:uid="{C47D9870-281F-40CD-B3BC-611498EF4F22}"/>
    <cellStyle name="40% - Ênfase6 72 2" xfId="5619" xr:uid="{E70C464E-CF37-46B8-BA58-85B5604557A7}"/>
    <cellStyle name="40% - Ênfase6 72 2 2" xfId="10226" xr:uid="{DB9B6BA8-8083-4C63-9DDC-00A99632F4D6}"/>
    <cellStyle name="40% - Ênfase6 72 3" xfId="6856" xr:uid="{A284190A-90DF-4636-A4F3-98FBED3580DB}"/>
    <cellStyle name="40% - Ênfase6 72 3 2" xfId="11463" xr:uid="{AC27BEC5-6EC5-470E-B75C-724E440F1BC8}"/>
    <cellStyle name="40% - Ênfase6 72 4" xfId="8373" xr:uid="{5FC90A88-5B9F-4934-B804-25B84CCC9C72}"/>
    <cellStyle name="40% - Ênfase6 73" xfId="3353" xr:uid="{77CB1FFC-9403-4856-954D-7DE812EADDBA}"/>
    <cellStyle name="40% - Ênfase6 73 2" xfId="5633" xr:uid="{547C8BB7-CE0A-4936-B210-F00342333B63}"/>
    <cellStyle name="40% - Ênfase6 73 2 2" xfId="10240" xr:uid="{72077746-77FB-4572-BF19-BE2581E0A53C}"/>
    <cellStyle name="40% - Ênfase6 73 3" xfId="6870" xr:uid="{3BB9BEAB-A6C4-4AA5-B8E2-333B50672C14}"/>
    <cellStyle name="40% - Ênfase6 73 3 2" xfId="11477" xr:uid="{4532CC8C-5B9E-4915-9597-9C16037310C4}"/>
    <cellStyle name="40% - Ênfase6 73 4" xfId="8387" xr:uid="{CAA3DADE-1A58-48AD-A1ED-709C8586B59A}"/>
    <cellStyle name="40% - Ênfase6 74" xfId="3367" xr:uid="{C550AF39-45B5-498F-8A26-503B85EF133D}"/>
    <cellStyle name="40% - Ênfase6 74 2" xfId="5647" xr:uid="{CCF8A438-3057-4B22-B41F-BDBAB5167DAE}"/>
    <cellStyle name="40% - Ênfase6 74 2 2" xfId="10254" xr:uid="{3735D476-1851-4264-81E0-957862603FAE}"/>
    <cellStyle name="40% - Ênfase6 74 3" xfId="6884" xr:uid="{7A690518-A85E-4084-9F67-D927B3C634A1}"/>
    <cellStyle name="40% - Ênfase6 74 3 2" xfId="11491" xr:uid="{85456323-A80F-4C31-A390-0F2B95FBB215}"/>
    <cellStyle name="40% - Ênfase6 74 4" xfId="8401" xr:uid="{12D63482-E6AD-4509-A3AF-FF69395FF282}"/>
    <cellStyle name="40% - Ênfase6 75" xfId="3381" xr:uid="{B9B62C83-3E68-4AB7-9CB0-9BB88AF2D00C}"/>
    <cellStyle name="40% - Ênfase6 75 2" xfId="5661" xr:uid="{9319D596-4F0D-42C2-AD36-C9B003EB297E}"/>
    <cellStyle name="40% - Ênfase6 75 2 2" xfId="10268" xr:uid="{9A4B2224-7B17-421D-8055-DEE9F8B16BEC}"/>
    <cellStyle name="40% - Ênfase6 75 3" xfId="6898" xr:uid="{1C201957-B874-472C-B2D5-FB3AB0726E68}"/>
    <cellStyle name="40% - Ênfase6 75 3 2" xfId="11505" xr:uid="{8A45871A-E6D4-4BCB-8BC8-920F29B68038}"/>
    <cellStyle name="40% - Ênfase6 75 4" xfId="8415" xr:uid="{8DB804A6-96EE-4C33-BA0A-9D4AF3AD741A}"/>
    <cellStyle name="40% - Ênfase6 76" xfId="3395" xr:uid="{4CF5CFD5-FAA7-4C27-8135-132259FFF337}"/>
    <cellStyle name="40% - Ênfase6 76 2" xfId="5675" xr:uid="{3E486B8E-BC36-4C2A-A435-CEC99BA91248}"/>
    <cellStyle name="40% - Ênfase6 76 2 2" xfId="10282" xr:uid="{B0FFE335-625B-4C2F-9B6D-9860D6148BA1}"/>
    <cellStyle name="40% - Ênfase6 76 3" xfId="6912" xr:uid="{609C939F-8DCB-4A1D-BB4E-6803CCD345BD}"/>
    <cellStyle name="40% - Ênfase6 76 3 2" xfId="11519" xr:uid="{C6CDAD54-CD4E-4927-A4F5-C471CEA49DC8}"/>
    <cellStyle name="40% - Ênfase6 76 4" xfId="8429" xr:uid="{429D3CBC-09EF-4EF4-AB9E-E16938EDE9E7}"/>
    <cellStyle name="40% - Ênfase6 77" xfId="3409" xr:uid="{99323EAF-7FDF-47D7-9FFB-00F0D8A05D8E}"/>
    <cellStyle name="40% - Ênfase6 77 2" xfId="5689" xr:uid="{6E95B252-1FCF-4BC4-9C43-A1C28A7B3447}"/>
    <cellStyle name="40% - Ênfase6 77 2 2" xfId="10296" xr:uid="{F1DB1939-3B47-48A9-8145-84B9176131A5}"/>
    <cellStyle name="40% - Ênfase6 77 3" xfId="6926" xr:uid="{3FA7542C-484D-49DB-938A-717582971122}"/>
    <cellStyle name="40% - Ênfase6 77 3 2" xfId="11533" xr:uid="{62B665FE-0967-4D21-B512-493321E2EF55}"/>
    <cellStyle name="40% - Ênfase6 77 4" xfId="8443" xr:uid="{70D45259-FAA1-4FC1-83A8-D2103F935A79}"/>
    <cellStyle name="40% - Ênfase6 78" xfId="3423" xr:uid="{A984D392-6B68-4C0B-ACC9-8B5E90C0DCED}"/>
    <cellStyle name="40% - Ênfase6 78 2" xfId="5703" xr:uid="{A3936611-5EB5-4EDE-B3B7-6901923D30B2}"/>
    <cellStyle name="40% - Ênfase6 78 2 2" xfId="10310" xr:uid="{B603948A-CDE3-40DE-B48A-0456F4799271}"/>
    <cellStyle name="40% - Ênfase6 78 3" xfId="6940" xr:uid="{3D7792CF-FA7B-49B5-A334-E4EFE4A1A710}"/>
    <cellStyle name="40% - Ênfase6 78 3 2" xfId="11547" xr:uid="{F345CE40-913B-4815-AF5C-7FE125D47860}"/>
    <cellStyle name="40% - Ênfase6 78 4" xfId="8457" xr:uid="{7AA54124-E6F0-441C-BD94-91B523934B3F}"/>
    <cellStyle name="40% - Ênfase6 79" xfId="3437" xr:uid="{0064F91A-0805-4A5C-858C-B418DEE3102B}"/>
    <cellStyle name="40% - Ênfase6 79 2" xfId="5717" xr:uid="{25EDD6B1-B169-4AD7-BBCB-A061933B6B05}"/>
    <cellStyle name="40% - Ênfase6 79 2 2" xfId="10324" xr:uid="{5E72A9BA-10F6-41AB-844C-F4D1216CFCA8}"/>
    <cellStyle name="40% - Ênfase6 79 3" xfId="6954" xr:uid="{6EACC862-7E30-489C-B25E-07C71025EBB1}"/>
    <cellStyle name="40% - Ênfase6 79 3 2" xfId="11561" xr:uid="{6754CE47-2D9B-4D1D-B8BB-B3C26CF71BEB}"/>
    <cellStyle name="40% - Ênfase6 79 4" xfId="8471" xr:uid="{62CF579D-EE07-45CA-9875-07C1E2E84DD5}"/>
    <cellStyle name="40% - Ênfase6 8" xfId="478" xr:uid="{A88E642D-65A9-4A60-A129-1B8D05DA99EF}"/>
    <cellStyle name="40% - Ênfase6 8 2" xfId="1427" xr:uid="{7F3E2E29-A78A-4A31-9BFB-134D6916513D}"/>
    <cellStyle name="40% - Ênfase6 8 2 2" xfId="4679" xr:uid="{531ADA8B-3E18-4028-AD4E-4CACCD4D58F8}"/>
    <cellStyle name="40% - Ênfase6 8 2 2 2" xfId="14230" xr:uid="{9C7045BC-4778-4F03-B16B-7ED15613A685}"/>
    <cellStyle name="40% - Ênfase6 8 2 3" xfId="9319" xr:uid="{6D9B1610-AEBB-4003-8F9F-5AF609EF5ED9}"/>
    <cellStyle name="40% - Ênfase6 8 3" xfId="5945" xr:uid="{CEEA8961-CC95-4B72-A1DF-B474ABB3C57E}"/>
    <cellStyle name="40% - Ênfase6 8 3 2" xfId="10552" xr:uid="{57738327-9CD6-4AEE-B412-EB9177131F67}"/>
    <cellStyle name="40% - Ênfase6 8 4" xfId="4326" xr:uid="{3822E9A9-1E83-482D-B50F-4578334702BA}"/>
    <cellStyle name="40% - Ênfase6 8 4 2" xfId="9232" xr:uid="{3EF1C06A-F0F5-4C54-86D3-6AA51707AC0A}"/>
    <cellStyle name="40% - Ênfase6 8 5" xfId="2365" xr:uid="{C8F90DEB-AD42-4FA7-BFAC-03EC89435AC5}"/>
    <cellStyle name="40% - Ênfase6 80" xfId="3451" xr:uid="{28270D15-CE63-4315-B668-4DE77309D19B}"/>
    <cellStyle name="40% - Ênfase6 80 2" xfId="5731" xr:uid="{CD346D37-4FBC-4220-9F13-9BAC870A02AE}"/>
    <cellStyle name="40% - Ênfase6 80 2 2" xfId="10338" xr:uid="{EF307213-F6A2-472E-9482-2B9CD3BF429A}"/>
    <cellStyle name="40% - Ênfase6 80 3" xfId="6968" xr:uid="{E5D49D99-1519-403C-9301-E95754D07411}"/>
    <cellStyle name="40% - Ênfase6 80 3 2" xfId="11575" xr:uid="{5C0EE63A-49F8-471A-8636-CB48F23F20F0}"/>
    <cellStyle name="40% - Ênfase6 80 4" xfId="8485" xr:uid="{6BF27E7F-B10E-440D-9519-B5001C3E4E56}"/>
    <cellStyle name="40% - Ênfase6 81" xfId="3465" xr:uid="{A77359A2-554D-4CF8-B462-E78D7A65DDF3}"/>
    <cellStyle name="40% - Ênfase6 81 2" xfId="5745" xr:uid="{A29C4FA7-03EF-45B0-B9D7-095F0D68E420}"/>
    <cellStyle name="40% - Ênfase6 81 2 2" xfId="10352" xr:uid="{2A3FC06B-26EC-45DF-BAA2-A4202441E3BD}"/>
    <cellStyle name="40% - Ênfase6 81 3" xfId="6982" xr:uid="{E1611A45-7170-413B-AF57-4F8B4E8E90AB}"/>
    <cellStyle name="40% - Ênfase6 81 3 2" xfId="11589" xr:uid="{B076BE57-510B-4924-BFEF-B969D223AF82}"/>
    <cellStyle name="40% - Ênfase6 81 4" xfId="8499" xr:uid="{13D00CE4-C1EE-4CC8-B181-0FBA3E1097E6}"/>
    <cellStyle name="40% - Ênfase6 82" xfId="3479" xr:uid="{8091ED9A-AC6A-4CDA-B575-07DD32F5CDAE}"/>
    <cellStyle name="40% - Ênfase6 82 2" xfId="5759" xr:uid="{25D29163-3589-4E90-B9AD-26C1BBFC31CC}"/>
    <cellStyle name="40% - Ênfase6 82 2 2" xfId="10366" xr:uid="{69398759-49DF-4504-BACF-2FB07459F20D}"/>
    <cellStyle name="40% - Ênfase6 82 3" xfId="6996" xr:uid="{0D7740D2-357B-4743-9F38-9C0A1D306D14}"/>
    <cellStyle name="40% - Ênfase6 82 3 2" xfId="11603" xr:uid="{5118F18B-5CA7-42B2-AB1A-7084F8966C53}"/>
    <cellStyle name="40% - Ênfase6 82 4" xfId="8513" xr:uid="{494DC542-E7F7-491A-9B5B-5BA44FF73181}"/>
    <cellStyle name="40% - Ênfase6 83" xfId="3493" xr:uid="{031BD59D-128C-462A-A2D8-785266766E98}"/>
    <cellStyle name="40% - Ênfase6 83 2" xfId="5773" xr:uid="{0E985711-DB9C-4416-9DAF-FE4B0B76FA04}"/>
    <cellStyle name="40% - Ênfase6 83 2 2" xfId="10380" xr:uid="{E4E418A7-144B-4C53-8647-BE43DAB93037}"/>
    <cellStyle name="40% - Ênfase6 83 3" xfId="7010" xr:uid="{98BC5AB0-9FDC-4ADE-8A07-86DA70693E6E}"/>
    <cellStyle name="40% - Ênfase6 83 3 2" xfId="11617" xr:uid="{28C37C1B-5F2C-46E3-A6FD-642A7F540478}"/>
    <cellStyle name="40% - Ênfase6 83 4" xfId="8527" xr:uid="{C8F65596-DA53-495A-9F36-30FBB2E8150E}"/>
    <cellStyle name="40% - Ênfase6 84" xfId="3507" xr:uid="{C20791CC-1A6D-4A1F-B96E-D2A1A1CD1FFD}"/>
    <cellStyle name="40% - Ênfase6 84 2" xfId="5787" xr:uid="{FCF8F490-06EF-4A86-89C6-37A1F3EDD22D}"/>
    <cellStyle name="40% - Ênfase6 84 2 2" xfId="10394" xr:uid="{EBD79B3A-13D6-4A68-BDFE-FE9A2F608117}"/>
    <cellStyle name="40% - Ênfase6 84 3" xfId="7024" xr:uid="{9B3985D7-1D6E-4156-9FE8-4672F56D0E22}"/>
    <cellStyle name="40% - Ênfase6 84 3 2" xfId="11631" xr:uid="{D3A57E0A-035B-4661-A399-C4630927F3DC}"/>
    <cellStyle name="40% - Ênfase6 84 4" xfId="8541" xr:uid="{94EE32C9-6F9E-470A-984A-FE115C15AE6B}"/>
    <cellStyle name="40% - Ênfase6 85" xfId="3521" xr:uid="{3369976C-8A72-41A1-98FD-0DC3721BF4A4}"/>
    <cellStyle name="40% - Ênfase6 85 2" xfId="5801" xr:uid="{1A7FD95B-DA9E-47C9-B3B2-94FF1F08570E}"/>
    <cellStyle name="40% - Ênfase6 85 2 2" xfId="10408" xr:uid="{561A0532-9FE2-459F-827C-736B6209111E}"/>
    <cellStyle name="40% - Ênfase6 85 3" xfId="7038" xr:uid="{69E0DE8E-8547-4740-97C8-0068B1B9C4C1}"/>
    <cellStyle name="40% - Ênfase6 85 3 2" xfId="11645" xr:uid="{219711E2-E6D0-4E94-9A57-F95B980F24CA}"/>
    <cellStyle name="40% - Ênfase6 85 4" xfId="8555" xr:uid="{07F8408B-400B-4529-8290-1D7BAF691A0D}"/>
    <cellStyle name="40% - Ênfase6 86" xfId="3535" xr:uid="{507C4A17-2E8C-400B-9608-38C2AED7E36D}"/>
    <cellStyle name="40% - Ênfase6 86 2" xfId="5815" xr:uid="{27BCB396-5464-45E5-A275-3E2B8ACD33A5}"/>
    <cellStyle name="40% - Ênfase6 86 2 2" xfId="10422" xr:uid="{D6855E84-D8BC-4428-8B94-D8AAC7482C31}"/>
    <cellStyle name="40% - Ênfase6 86 3" xfId="7052" xr:uid="{691E290D-682F-4541-8D02-037A8C6FF593}"/>
    <cellStyle name="40% - Ênfase6 86 3 2" xfId="11659" xr:uid="{B346E828-695F-4AD0-A38A-BA8A617F72A5}"/>
    <cellStyle name="40% - Ênfase6 86 4" xfId="8569" xr:uid="{DF39E0D2-6693-4BED-88D6-B0CCF43C41B8}"/>
    <cellStyle name="40% - Ênfase6 87" xfId="3549" xr:uid="{7DF1725A-94E7-4407-9B73-25186BE16767}"/>
    <cellStyle name="40% - Ênfase6 87 2" xfId="5829" xr:uid="{905D0DBC-95B7-4E83-8345-208FCB893DFF}"/>
    <cellStyle name="40% - Ênfase6 87 2 2" xfId="10436" xr:uid="{BD4A6282-8B7A-4744-99A7-3EFB88734991}"/>
    <cellStyle name="40% - Ênfase6 87 3" xfId="7066" xr:uid="{C0CB2894-0718-4B02-91B4-51222B83245A}"/>
    <cellStyle name="40% - Ênfase6 87 3 2" xfId="11673" xr:uid="{9A06829D-1040-4F3B-9F5A-D2FFC48CF3E5}"/>
    <cellStyle name="40% - Ênfase6 87 4" xfId="8583" xr:uid="{7264DEF7-35F7-4D64-BE6F-F681061DA4C8}"/>
    <cellStyle name="40% - Ênfase6 88" xfId="3563" xr:uid="{69ED658E-71D7-447D-98E3-B6AB8E4614DE}"/>
    <cellStyle name="40% - Ênfase6 88 2" xfId="5843" xr:uid="{98A0267E-AF51-4E0B-9E65-5096C5741B5A}"/>
    <cellStyle name="40% - Ênfase6 88 2 2" xfId="10450" xr:uid="{B58C92C0-2592-4726-9D8C-39AA0B0B1291}"/>
    <cellStyle name="40% - Ênfase6 88 3" xfId="7080" xr:uid="{C78659ED-D8F3-473D-89C7-D416D6DA58A2}"/>
    <cellStyle name="40% - Ênfase6 88 3 2" xfId="11687" xr:uid="{E94532B4-0385-4824-BF24-4BFEA08B21A4}"/>
    <cellStyle name="40% - Ênfase6 88 4" xfId="8597" xr:uid="{EF7AEAC0-A0FA-4EAF-8161-DD6A89C8229D}"/>
    <cellStyle name="40% - Ênfase6 89" xfId="3577" xr:uid="{A093F1B7-33E6-48B2-8B31-C8E4D3DE7A70}"/>
    <cellStyle name="40% - Ênfase6 89 2" xfId="5857" xr:uid="{26489527-7E45-40ED-876A-7D58539F1A12}"/>
    <cellStyle name="40% - Ênfase6 89 2 2" xfId="10464" xr:uid="{D10183D9-A721-49DF-B477-88200A035557}"/>
    <cellStyle name="40% - Ênfase6 89 3" xfId="7094" xr:uid="{E179C831-DEDD-4B4A-A774-FB254EBC538A}"/>
    <cellStyle name="40% - Ênfase6 89 3 2" xfId="11701" xr:uid="{2B2E86AC-CA03-4637-BE89-820E522F9C70}"/>
    <cellStyle name="40% - Ênfase6 89 4" xfId="8611" xr:uid="{BCF5F216-9659-4AE2-A4EF-70340A2FBBC0}"/>
    <cellStyle name="40% - Ênfase6 9" xfId="493" xr:uid="{A892B657-5A33-4355-A1B4-CF83EB987E70}"/>
    <cellStyle name="40% - Ênfase6 9 2" xfId="1442" xr:uid="{E71477ED-F13E-493C-919C-3DF7C929F5EB}"/>
    <cellStyle name="40% - Ênfase6 9 2 2" xfId="4694" xr:uid="{3E02FE79-C3AF-4176-B7A8-43E873B18589}"/>
    <cellStyle name="40% - Ênfase6 9 2 3" xfId="13300" xr:uid="{EC092653-5A15-471E-94DF-F70A9F508C5B}"/>
    <cellStyle name="40% - Ênfase6 9 3" xfId="7163" xr:uid="{C6EC16FD-6320-49A0-818B-0B8BD69D52D5}"/>
    <cellStyle name="40% - Ênfase6 9 3 2" xfId="11752" xr:uid="{CB53EA8B-5123-450A-84C8-FE98D11A6E08}"/>
    <cellStyle name="40% - Ênfase6 9 4" xfId="2380" xr:uid="{C35E518B-B4DA-4CFA-861B-8BFD79B2B893}"/>
    <cellStyle name="40% - Ênfase6 90" xfId="3591" xr:uid="{A51CE6D0-52DE-4D70-A588-EF089D7EE76D}"/>
    <cellStyle name="40% - Ênfase6 90 2" xfId="5871" xr:uid="{C86B1A3A-7696-4AD2-85A4-6638577FB8D8}"/>
    <cellStyle name="40% - Ênfase6 90 2 2" xfId="10478" xr:uid="{7B154922-DF6C-4439-85CE-3B886EA5802E}"/>
    <cellStyle name="40% - Ênfase6 90 3" xfId="7108" xr:uid="{0F1CBF3C-CF50-4C48-9C2E-A97ABA9D7433}"/>
    <cellStyle name="40% - Ênfase6 90 3 2" xfId="11715" xr:uid="{873C25A3-FF73-4892-8292-6E932DDB2FC0}"/>
    <cellStyle name="40% - Ênfase6 90 4" xfId="8625" xr:uid="{0E8C7B8A-1CE5-4228-A859-B7C0555E3050}"/>
    <cellStyle name="40% - Ênfase6 91" xfId="3605" xr:uid="{1AE36CAB-5819-48AE-AEE5-10207A88FACB}"/>
    <cellStyle name="40% - Ênfase6 91 2" xfId="5890" xr:uid="{42D184DE-14D6-411D-A67F-A17D84B1EFBC}"/>
    <cellStyle name="40% - Ênfase6 91 2 2" xfId="10497" xr:uid="{943AE88A-CC5F-4C31-AE17-BFD643CF315D}"/>
    <cellStyle name="40% - Ênfase6 91 3" xfId="7127" xr:uid="{65B38EB7-4C77-4410-B0DA-92AF232EA71E}"/>
    <cellStyle name="40% - Ênfase6 91 3 2" xfId="11734" xr:uid="{3A38B363-5BCB-49AC-8BAE-FBA8AF188B3A}"/>
    <cellStyle name="40% - Ênfase6 91 4" xfId="8639" xr:uid="{6B3A422D-A133-4870-82CE-3648E9A8B396}"/>
    <cellStyle name="40% - Ênfase6 92" xfId="3619" xr:uid="{3EC9D78E-112A-410A-B219-27A5921F2868}"/>
    <cellStyle name="40% - Ênfase6 92 2" xfId="8653" xr:uid="{438D7816-DF4D-488A-BF10-EBDED155C55C}"/>
    <cellStyle name="40% - Ênfase6 93" xfId="3633" xr:uid="{BBFC9235-6453-42A2-A463-07F7AA8FE412}"/>
    <cellStyle name="40% - Ênfase6 93 2" xfId="8667" xr:uid="{242135A9-FB2E-4196-90FA-B68F443A9C67}"/>
    <cellStyle name="40% - Ênfase6 94" xfId="3647" xr:uid="{B833D1D1-5932-45B5-8B37-067D20A856F0}"/>
    <cellStyle name="40% - Ênfase6 94 2" xfId="8681" xr:uid="{CF39354A-A2F4-47F1-B55D-ED72EB403859}"/>
    <cellStyle name="40% - Ênfase6 95" xfId="3661" xr:uid="{41411DE1-A3BD-49CC-9003-320A8343AFC8}"/>
    <cellStyle name="40% - Ênfase6 95 2" xfId="8695" xr:uid="{84333054-BAE8-4BCD-9B66-E89D1DA195A5}"/>
    <cellStyle name="40% - Ênfase6 96" xfId="3675" xr:uid="{38541CEE-E39F-45CB-8957-998873EA21F1}"/>
    <cellStyle name="40% - Ênfase6 96 2" xfId="8709" xr:uid="{231B818B-2697-4B8D-A9B8-93272FBB5695}"/>
    <cellStyle name="40% - Ênfase6 97" xfId="3689" xr:uid="{EFCD9458-EB0F-4AC5-A5EF-A32CD2D86787}"/>
    <cellStyle name="40% - Ênfase6 97 2" xfId="8723" xr:uid="{9B5C0B31-79F2-4F9C-9D59-FEAE13FB5FCC}"/>
    <cellStyle name="40% - Ênfase6 98" xfId="3703" xr:uid="{DCE684E1-A058-41CA-BE40-A9F2CF2F84C2}"/>
    <cellStyle name="40% - Ênfase6 98 2" xfId="8737" xr:uid="{58D5F769-A2A6-4B95-AE62-441E7A28BDC2}"/>
    <cellStyle name="40% - Ênfase6 99" xfId="3717" xr:uid="{A456220D-885E-4A52-B829-F3A4E3FA16E1}"/>
    <cellStyle name="40% - Ênfase6 99 2" xfId="8751" xr:uid="{24EC5765-D415-48F5-B7CC-D545F892B24F}"/>
    <cellStyle name="60% - Accent1" xfId="7253" xr:uid="{DB1A063B-3F95-41D2-8710-1D8BFADB9610}"/>
    <cellStyle name="60% - Accent1 2" xfId="4039" xr:uid="{3B23AFE0-2E81-434F-882D-74131EFE8747}"/>
    <cellStyle name="60% - Accent2" xfId="7254" xr:uid="{2DA12D59-490C-4860-B9FC-4CEE02B76997}"/>
    <cellStyle name="60% - Accent2 2" xfId="4040" xr:uid="{A993E2D2-AA9E-46A5-90E3-ABB30D1BAE51}"/>
    <cellStyle name="60% - Accent3" xfId="7255" xr:uid="{88764F33-455B-4726-AAC6-110D0B4C2C95}"/>
    <cellStyle name="60% - Accent3 2" xfId="4041" xr:uid="{FA516EC4-8472-4B1A-94FB-613473E36B67}"/>
    <cellStyle name="60% - Accent4" xfId="7256" xr:uid="{4AA05D4D-66D3-461E-A344-3CBC8C5797F7}"/>
    <cellStyle name="60% - Accent4 2" xfId="4042" xr:uid="{D9448A66-D91A-4B37-930B-F0C2A8DCDD4C}"/>
    <cellStyle name="60% - Accent5" xfId="7257" xr:uid="{F3416C0F-4442-46C7-B1D6-1C8A867E69EB}"/>
    <cellStyle name="60% - Accent5 2" xfId="4043" xr:uid="{3BE208A9-311F-43BF-AD58-B9FCCA01F225}"/>
    <cellStyle name="60% - Accent6" xfId="7258" xr:uid="{3DBA55B0-EDAD-47B0-B903-AEEE0A72B55B}"/>
    <cellStyle name="60% - Accent6 2" xfId="4044" xr:uid="{501FD9F3-04A9-4C55-879C-EFB40A1E1B78}"/>
    <cellStyle name="60% - Cor1 2" xfId="827" xr:uid="{895F501C-AB5D-4E6A-AF73-CAD330B69A68}"/>
    <cellStyle name="60% - Cor2 2" xfId="828" xr:uid="{BCF6D244-E728-4394-AE10-F626ABABFD9E}"/>
    <cellStyle name="60% - Cor3 2" xfId="829" xr:uid="{E2B3BC5A-D14C-4FFB-8444-BE965B9187B8}"/>
    <cellStyle name="60% - Cor4 2" xfId="830" xr:uid="{CE9C0787-561D-4735-B868-7DBA3131AC60}"/>
    <cellStyle name="60% - Cor5 2" xfId="831" xr:uid="{5ABDEB8A-B472-4409-ADBA-9371F44550A3}"/>
    <cellStyle name="60% - Cor6 2" xfId="832" xr:uid="{A42FDC40-6FFD-42D9-BF58-28D606328810}"/>
    <cellStyle name="60% - Ênfase1" xfId="111" builtinId="32" customBuiltin="1"/>
    <cellStyle name="60% - Ênfase1 10" xfId="4456" xr:uid="{D81287B0-E203-4516-91FC-3FCD7956773A}"/>
    <cellStyle name="60% - Ênfase1 11" xfId="4484" xr:uid="{E1177F7F-FF86-4830-B3CD-BA69343CE8E8}"/>
    <cellStyle name="60% - Ênfase1 11 2" xfId="4161" xr:uid="{7C6B63BB-B5BE-4285-86A8-B22481DF4F7F}"/>
    <cellStyle name="60% - Ênfase1 12" xfId="4512" xr:uid="{06D37712-2CDC-4167-9AAD-0C2396F9212E}"/>
    <cellStyle name="60% - Ênfase1 13" xfId="4540" xr:uid="{6C83C486-58CE-405D-A7E9-1AEE27A23BAC}"/>
    <cellStyle name="60% - Ênfase1 14" xfId="4554" xr:uid="{F2C0A6B9-A93A-4DB4-B3EB-BFA2533FBCC6}"/>
    <cellStyle name="60% - Ênfase1 14 2" xfId="5876" xr:uid="{FBA7C0F7-3BC8-49AE-9A4B-B93A4B847C91}"/>
    <cellStyle name="60% - Ênfase1 14 2 2" xfId="10483" xr:uid="{C0EA94DC-748D-4E45-94A5-7730B321C918}"/>
    <cellStyle name="60% - Ênfase1 14 3" xfId="7113" xr:uid="{CFC7334A-9249-41EE-A80C-39C164AD97AD}"/>
    <cellStyle name="60% - Ênfase1 14 3 2" xfId="11720" xr:uid="{7116DB59-FAE5-40BE-8F44-4149F98E8D34}"/>
    <cellStyle name="60% - Ênfase1 14 4" xfId="9264" xr:uid="{3DF2A2E2-10AB-4317-89FD-CDE6BF49767D}"/>
    <cellStyle name="60% - Ênfase1 15" xfId="2176" xr:uid="{3B95535A-48A7-4FB6-B942-05C3280D421A}"/>
    <cellStyle name="60% - Ênfase1 15 2" xfId="13430" xr:uid="{B7407B54-CCD0-407E-B6E0-2BBB7557AB85}"/>
    <cellStyle name="60% - Ênfase1 16" xfId="335" xr:uid="{3EAFC83C-F189-47C0-8692-0336CF5E00CC}"/>
    <cellStyle name="60% - Ênfase1 17" xfId="7437" xr:uid="{9EB75513-DA45-492F-8D61-A23F0C36B825}"/>
    <cellStyle name="60% - Ênfase1 2" xfId="13" xr:uid="{00000000-0005-0000-0000-00000C000000}"/>
    <cellStyle name="60% - Ênfase1 2 2" xfId="4104" xr:uid="{5E83119B-4596-4256-AD1A-879B4ECF07DF}"/>
    <cellStyle name="60% - Ênfase1 2 2 2" xfId="9125" xr:uid="{85994E77-580A-44C7-9D92-D5FA1F73CE23}"/>
    <cellStyle name="60% - Ênfase1 2 3" xfId="4135" xr:uid="{DF66154A-440C-49FD-8735-A96ABBD9546B}"/>
    <cellStyle name="60% - Ênfase1 2 4" xfId="2219" xr:uid="{179E0FE7-D9FE-4131-AD3E-3CBF64CC98F1}"/>
    <cellStyle name="60% - Ênfase1 2 5" xfId="833" xr:uid="{0FD154DB-D494-4843-A540-BEE42002E053}"/>
    <cellStyle name="60% - Ênfase1 3" xfId="219" xr:uid="{39631985-ACEE-4BFF-925F-DC51CB556677}"/>
    <cellStyle name="60% - Ênfase1 3 2" xfId="834" xr:uid="{C28744EE-D643-4265-ACBA-C059E3F9C15C}"/>
    <cellStyle name="60% - Ênfase1 4" xfId="336" xr:uid="{AF790525-F9E5-41E8-A6A5-672024A2E293}"/>
    <cellStyle name="60% - Ênfase1 4 2" xfId="4234" xr:uid="{B3F946FF-1F7A-4B1C-9D26-BE3871D61FDD}"/>
    <cellStyle name="60% - Ênfase1 43" xfId="835" xr:uid="{BCE3129F-4087-4571-897B-3CB515F0397C}"/>
    <cellStyle name="60% - Ênfase1 44" xfId="836" xr:uid="{583A24F8-D6D3-46B6-ADC9-51ABC3DA6DDF}"/>
    <cellStyle name="60% - Ênfase1 5" xfId="837" xr:uid="{9C300BA8-528D-46F0-8F0B-3C7B35F5A3C1}"/>
    <cellStyle name="60% - Ênfase1 6" xfId="1299" xr:uid="{47ED9F05-AF39-4BC4-B2F1-B2D1444C6F87}"/>
    <cellStyle name="60% - Ênfase1 6 2" xfId="2969" xr:uid="{40C6E02F-8C4F-4BC3-83D1-7441F3D7797E}"/>
    <cellStyle name="60% - Ênfase1 6 3" xfId="13221" xr:uid="{1A73A025-9C78-48A7-ADC4-6BB7556200F0}"/>
    <cellStyle name="60% - Ênfase1 7" xfId="3011" xr:uid="{3543FC17-07A0-46EF-85D3-0A5DDFE27545}"/>
    <cellStyle name="60% - Ênfase1 8" xfId="2218" xr:uid="{32A0F651-2834-4CFA-80ED-EE9D43C04F20}"/>
    <cellStyle name="60% - Ênfase1 8 2" xfId="4400" xr:uid="{2EA12BB8-FD82-4F81-A3F1-71C03F4FABC1}"/>
    <cellStyle name="60% - Ênfase1 9" xfId="4428" xr:uid="{CC3134CB-A3E4-406E-B85A-4D8F3C9521E0}"/>
    <cellStyle name="60% - Ênfase2" xfId="115" builtinId="36" customBuiltin="1"/>
    <cellStyle name="60% - Ênfase2 10" xfId="4458" xr:uid="{92938BCE-C728-4C1C-8C6B-CA3EAE6C26A9}"/>
    <cellStyle name="60% - Ênfase2 11" xfId="4486" xr:uid="{B8F3060F-0055-4C7E-93CA-BDB7CC74ECE1}"/>
    <cellStyle name="60% - Ênfase2 11 2" xfId="7171" xr:uid="{05E57177-8461-452A-A690-62ED25CAEA21}"/>
    <cellStyle name="60% - Ênfase2 12" xfId="4514" xr:uid="{C7AC76F8-1EA7-4C00-B408-78F3C224760E}"/>
    <cellStyle name="60% - Ênfase2 13" xfId="4542" xr:uid="{6751CD4F-90E6-4906-B923-7F13D6AA1F5C}"/>
    <cellStyle name="60% - Ênfase2 14" xfId="4555" xr:uid="{6AC6EDC5-F479-4449-B140-B92DEEF50ACD}"/>
    <cellStyle name="60% - Ênfase2 14 2" xfId="5879" xr:uid="{EF5757AB-8BC0-405B-AA66-59E340D8B50B}"/>
    <cellStyle name="60% - Ênfase2 14 2 2" xfId="10486" xr:uid="{AF6F101A-7F0C-4EED-AC67-81B86088B88E}"/>
    <cellStyle name="60% - Ênfase2 14 3" xfId="7116" xr:uid="{BCE6F4ED-C712-4DD8-A62E-2F9C6C6B2A9D}"/>
    <cellStyle name="60% - Ênfase2 14 3 2" xfId="11723" xr:uid="{430D0C2E-5E06-416B-AC2C-891D373F7F64}"/>
    <cellStyle name="60% - Ênfase2 14 4" xfId="9265" xr:uid="{95193D5A-EA5C-47C8-AD60-4292936117C4}"/>
    <cellStyle name="60% - Ênfase2 15" xfId="2179" xr:uid="{C3C096D7-5CDD-4045-AF4D-2D82F4DBA2AA}"/>
    <cellStyle name="60% - Ênfase2 15 2" xfId="13433" xr:uid="{32CAD93E-883B-4313-8484-6DE86D238A65}"/>
    <cellStyle name="60% - Ênfase2 16" xfId="337" xr:uid="{1729061F-F536-4CF8-AC06-47BF5D8F00A9}"/>
    <cellStyle name="60% - Ênfase2 17" xfId="7440" xr:uid="{C4F98E1B-5471-49A2-8619-3DAC1FF2F646}"/>
    <cellStyle name="60% - Ênfase2 2" xfId="14" xr:uid="{00000000-0005-0000-0000-00000D000000}"/>
    <cellStyle name="60% - Ênfase2 2 2" xfId="4105" xr:uid="{A39E98D6-C9D8-4CB0-9CE0-1E757748C15C}"/>
    <cellStyle name="60% - Ênfase2 2 2 2" xfId="9126" xr:uid="{F8D66206-DF52-4C6D-8139-CDE2DC2A5D03}"/>
    <cellStyle name="60% - Ênfase2 2 3" xfId="7178" xr:uid="{A353587F-BF50-429D-A2B7-CC73D98D66C2}"/>
    <cellStyle name="60% - Ênfase2 2 4" xfId="2221" xr:uid="{BE2DCACA-1C7C-4302-862F-064B74B32BD9}"/>
    <cellStyle name="60% - Ênfase2 2 5" xfId="838" xr:uid="{4708E8CD-CFC4-47D3-8D73-E21C70682B14}"/>
    <cellStyle name="60% - Ênfase2 3" xfId="222" xr:uid="{4BF50606-504D-4697-9FBC-CE6A45C7A83D}"/>
    <cellStyle name="60% - Ênfase2 3 2" xfId="839" xr:uid="{3E0EBC78-1B17-4CB1-85F9-46C074E87E59}"/>
    <cellStyle name="60% - Ênfase2 4" xfId="338" xr:uid="{AE6CBF9B-8019-4DB3-B5BA-35549AE9ACA9}"/>
    <cellStyle name="60% - Ênfase2 4 2" xfId="4235" xr:uid="{6813D0CD-57F5-4D49-B544-EB8F1903D787}"/>
    <cellStyle name="60% - Ênfase2 43" xfId="840" xr:uid="{4C1E0BC5-4770-4579-A791-A6D274FAF52F}"/>
    <cellStyle name="60% - Ênfase2 44" xfId="841" xr:uid="{767B0D03-5172-4B9A-8A59-61768EB0B464}"/>
    <cellStyle name="60% - Ênfase2 5" xfId="842" xr:uid="{A5243A40-B098-4BF6-8672-58F442C38CBB}"/>
    <cellStyle name="60% - Ênfase2 6" xfId="1302" xr:uid="{7B9D5EBD-B2C4-413F-B91E-A85758DBF709}"/>
    <cellStyle name="60% - Ênfase2 6 2" xfId="2973" xr:uid="{8005F584-78BC-4F9B-AFF9-E8925F5E3A25}"/>
    <cellStyle name="60% - Ênfase2 6 3" xfId="13222" xr:uid="{6BF38C40-EE37-4115-834C-97AEB3F41679}"/>
    <cellStyle name="60% - Ênfase2 7" xfId="3015" xr:uid="{89EA2B2B-A42B-430C-8414-284DE9CF3D31}"/>
    <cellStyle name="60% - Ênfase2 8" xfId="2220" xr:uid="{8FF735A5-1BF8-43B9-AB08-238E4924B8F8}"/>
    <cellStyle name="60% - Ênfase2 8 2" xfId="4402" xr:uid="{F501496E-2D71-4483-AD87-1650A3B6A88A}"/>
    <cellStyle name="60% - Ênfase2 9" xfId="4430" xr:uid="{408C9C95-E694-4AAC-B001-5EA22417A0ED}"/>
    <cellStyle name="60% - Ênfase3" xfId="119" builtinId="40" customBuiltin="1"/>
    <cellStyle name="60% - Ênfase3 10" xfId="4460" xr:uid="{B4F05E78-C1CB-4991-8A04-AB7163E6F3F9}"/>
    <cellStyle name="60% - Ênfase3 11" xfId="4488" xr:uid="{3420FEE3-B6BE-4C23-8FAE-D0014AD0BD65}"/>
    <cellStyle name="60% - Ênfase3 11 2" xfId="4192" xr:uid="{BA473BF2-68A3-4E80-A2B2-C488917FEDBC}"/>
    <cellStyle name="60% - Ênfase3 12" xfId="4516" xr:uid="{914CF38E-545B-41CD-8DF5-C4B4017D0364}"/>
    <cellStyle name="60% - Ênfase3 13" xfId="4544" xr:uid="{79ED95A6-AB04-4C26-934A-D8068F9AB281}"/>
    <cellStyle name="60% - Ênfase3 14" xfId="4556" xr:uid="{ADF5C62F-EB88-453B-B4C3-622ED317C8CA}"/>
    <cellStyle name="60% - Ênfase3 14 2" xfId="5882" xr:uid="{1A70899D-4111-4AC4-B256-3E7A8F9FBEF2}"/>
    <cellStyle name="60% - Ênfase3 14 2 2" xfId="10489" xr:uid="{0A14A4B8-E992-4568-9B8F-68F592FE6E2C}"/>
    <cellStyle name="60% - Ênfase3 14 3" xfId="7119" xr:uid="{ACF79040-CF64-4AF5-AE2A-675BD415A4FD}"/>
    <cellStyle name="60% - Ênfase3 14 3 2" xfId="11726" xr:uid="{15DB893B-3211-4317-8F59-452186D07D7B}"/>
    <cellStyle name="60% - Ênfase3 14 4" xfId="9266" xr:uid="{7A45BB2C-7040-49B8-87B2-E2321D8BE017}"/>
    <cellStyle name="60% - Ênfase3 15" xfId="2182" xr:uid="{F13695C7-48A4-457C-B151-602115A25013}"/>
    <cellStyle name="60% - Ênfase3 15 2" xfId="13436" xr:uid="{BDDBFE60-E1E1-4447-A421-768E545BAB8F}"/>
    <cellStyle name="60% - Ênfase3 16" xfId="339" xr:uid="{91894C0F-13DE-4C8F-B5EC-FBB7147C3ABE}"/>
    <cellStyle name="60% - Ênfase3 17" xfId="7443" xr:uid="{151F40CA-0ABA-4590-ABBF-7B7AF6855A4A}"/>
    <cellStyle name="60% - Ênfase3 2" xfId="15" xr:uid="{00000000-0005-0000-0000-00000E000000}"/>
    <cellStyle name="60% - Ênfase3 2 2" xfId="4106" xr:uid="{464DEB61-852E-42B5-9F1A-1B3603050226}"/>
    <cellStyle name="60% - Ênfase3 2 2 2" xfId="9127" xr:uid="{CEECBA6C-F148-4291-978B-7D6296F81B1B}"/>
    <cellStyle name="60% - Ênfase3 2 3" xfId="7184" xr:uid="{71E1BAB9-35CA-4C08-B51D-18C45172F422}"/>
    <cellStyle name="60% - Ênfase3 2 4" xfId="2223" xr:uid="{C728CFAD-28A3-4455-A5DB-64A4942A2CD6}"/>
    <cellStyle name="60% - Ênfase3 2 5" xfId="843" xr:uid="{0F1D16E0-38FC-4CEE-AC34-99A1D8926B44}"/>
    <cellStyle name="60% - Ênfase3 3" xfId="225" xr:uid="{7761F6BE-425A-45B4-8667-BC51C83816C8}"/>
    <cellStyle name="60% - Ênfase3 3 2" xfId="844" xr:uid="{28E53BCB-E24E-4D0B-8B81-9EF638B11787}"/>
    <cellStyle name="60% - Ênfase3 4" xfId="340" xr:uid="{DF273400-3361-43A3-84D5-830A74D979C2}"/>
    <cellStyle name="60% - Ênfase3 4 2" xfId="4236" xr:uid="{2C616E87-D7C8-4F2D-A8B6-5FE77E426F58}"/>
    <cellStyle name="60% - Ênfase3 43" xfId="845" xr:uid="{5BE8D51E-144E-4D78-B858-929E5DF09FA9}"/>
    <cellStyle name="60% - Ênfase3 44" xfId="846" xr:uid="{BAC76BAC-C65D-42DE-9766-B48C502A11E5}"/>
    <cellStyle name="60% - Ênfase3 5" xfId="847" xr:uid="{E741C77E-1B09-43DE-921A-7C0E08D1E3B1}"/>
    <cellStyle name="60% - Ênfase3 6" xfId="1306" xr:uid="{CC4444E8-6076-45A5-8A31-426B8C6D8F42}"/>
    <cellStyle name="60% - Ênfase3 6 2" xfId="2977" xr:uid="{607A061D-5C07-417F-A952-45E345E4D684}"/>
    <cellStyle name="60% - Ênfase3 6 3" xfId="13224" xr:uid="{9980AC8B-1D64-4687-B14A-EB4230619A3E}"/>
    <cellStyle name="60% - Ênfase3 7" xfId="3019" xr:uid="{A021F702-4EA7-46B2-8E8A-2FA25BAFFF60}"/>
    <cellStyle name="60% - Ênfase3 8" xfId="2222" xr:uid="{386CFB0B-E323-4A11-8FD2-ACFE3F7FD12B}"/>
    <cellStyle name="60% - Ênfase3 8 2" xfId="4404" xr:uid="{FE55E7F7-34C1-462B-A01B-99D4C3F2A175}"/>
    <cellStyle name="60% - Ênfase3 9" xfId="4432" xr:uid="{9B35C571-C239-41D3-AB3A-6D63C2882327}"/>
    <cellStyle name="60% - Ênfase4" xfId="123" builtinId="44" customBuiltin="1"/>
    <cellStyle name="60% - Ênfase4 10" xfId="4462" xr:uid="{F53CA66C-3DCE-4413-BBD4-16FD07289E08}"/>
    <cellStyle name="60% - Ênfase4 11" xfId="4490" xr:uid="{48ED3F97-4C05-462F-A7DB-8F7462844536}"/>
    <cellStyle name="60% - Ênfase4 11 2" xfId="7205" xr:uid="{23620772-F9F8-4BD6-BD2E-235F7643648E}"/>
    <cellStyle name="60% - Ênfase4 12" xfId="4518" xr:uid="{E14D67F8-E6D8-4156-AB21-99A2671496FA}"/>
    <cellStyle name="60% - Ênfase4 13" xfId="4546" xr:uid="{BBEA71ED-DC03-44EE-BBA1-AEC41835163F}"/>
    <cellStyle name="60% - Ênfase4 14" xfId="4557" xr:uid="{742B95C5-E3FB-457A-9986-A4C1348B1AA7}"/>
    <cellStyle name="60% - Ênfase4 14 2" xfId="5885" xr:uid="{38144241-6300-415E-A10E-18DF1B3585E8}"/>
    <cellStyle name="60% - Ênfase4 14 2 2" xfId="10492" xr:uid="{8C61B6AD-7229-4003-8DEE-C70EDB060596}"/>
    <cellStyle name="60% - Ênfase4 14 3" xfId="7122" xr:uid="{7016EAA4-C3B3-4F43-AB16-E1050707F43F}"/>
    <cellStyle name="60% - Ênfase4 14 3 2" xfId="11729" xr:uid="{41E61916-E8EF-44B9-A1E6-E5AE008F7D2A}"/>
    <cellStyle name="60% - Ênfase4 14 4" xfId="9267" xr:uid="{90C6A33B-F1C5-4FBC-A692-34E5BB7596FE}"/>
    <cellStyle name="60% - Ênfase4 15" xfId="2185" xr:uid="{86923CC3-36AC-4C19-AE98-73B071A575CB}"/>
    <cellStyle name="60% - Ênfase4 15 2" xfId="13439" xr:uid="{CDB50877-4282-458B-A61A-9EE9A74ABE07}"/>
    <cellStyle name="60% - Ênfase4 16" xfId="341" xr:uid="{C86B7F20-C379-47CB-BACB-83E569E854F7}"/>
    <cellStyle name="60% - Ênfase4 17" xfId="7446" xr:uid="{62B2C344-20D3-4085-B0A3-C7870437E48D}"/>
    <cellStyle name="60% - Ênfase4 2" xfId="16" xr:uid="{00000000-0005-0000-0000-00000F000000}"/>
    <cellStyle name="60% - Ênfase4 2 2" xfId="4107" xr:uid="{C2194974-EB6E-42F9-9011-A41922F35736}"/>
    <cellStyle name="60% - Ênfase4 2 2 2" xfId="9128" xr:uid="{43132AD5-172B-4DAC-B50A-F64947E49800}"/>
    <cellStyle name="60% - Ênfase4 2 3" xfId="7206" xr:uid="{F7F6A429-1FF7-4A3E-8CCD-227125254AF6}"/>
    <cellStyle name="60% - Ênfase4 2 4" xfId="2225" xr:uid="{CF1A69FE-5517-4848-93A1-C9E73BEEBB95}"/>
    <cellStyle name="60% - Ênfase4 2 5" xfId="848" xr:uid="{3213A963-CF98-401D-B9A4-620D38CFB1CB}"/>
    <cellStyle name="60% - Ênfase4 3" xfId="228" xr:uid="{A1002D27-260D-4313-8706-74EF3DD886A2}"/>
    <cellStyle name="60% - Ênfase4 3 2" xfId="849" xr:uid="{0BCF3DCA-79B7-41E9-9A77-95DC57998569}"/>
    <cellStyle name="60% - Ênfase4 4" xfId="342" xr:uid="{58D28C23-583E-431D-AE57-E9FC5A8C61F2}"/>
    <cellStyle name="60% - Ênfase4 4 2" xfId="4237" xr:uid="{5D8611BD-9597-40C4-B935-21C68882EBC7}"/>
    <cellStyle name="60% - Ênfase4 43" xfId="850" xr:uid="{E35115A3-6F9F-4D63-9E07-9489D0E33A8B}"/>
    <cellStyle name="60% - Ênfase4 44" xfId="851" xr:uid="{8F6B6E43-82D3-495C-A22D-BB38FC404810}"/>
    <cellStyle name="60% - Ênfase4 5" xfId="852" xr:uid="{2EE1D424-7962-47BF-A3AD-C918A6BBC3AC}"/>
    <cellStyle name="60% - Ênfase4 6" xfId="1309" xr:uid="{0212BDA0-4737-4332-9050-C25A2E0D0FEA}"/>
    <cellStyle name="60% - Ênfase4 6 2" xfId="2981" xr:uid="{BF71A07E-76B0-4DC6-B600-7AD73F0C3515}"/>
    <cellStyle name="60% - Ênfase4 6 3" xfId="13225" xr:uid="{DED005D2-173B-4EC2-86C3-20A7A413E194}"/>
    <cellStyle name="60% - Ênfase4 7" xfId="3023" xr:uid="{BF019103-F932-475E-B7F4-0C1BC3EC61A1}"/>
    <cellStyle name="60% - Ênfase4 8" xfId="2224" xr:uid="{4AFA3CA2-B92D-45F9-98C7-9832F4571889}"/>
    <cellStyle name="60% - Ênfase4 8 2" xfId="4406" xr:uid="{D61605D8-3FB9-4E1F-83EC-8ACA32DB7848}"/>
    <cellStyle name="60% - Ênfase4 9" xfId="4434" xr:uid="{E2C3249C-602B-44AF-8269-082BCE5F07BA}"/>
    <cellStyle name="60% - Ênfase5" xfId="127" builtinId="48" customBuiltin="1"/>
    <cellStyle name="60% - Ênfase5 10" xfId="4464" xr:uid="{E2816A7E-44B1-4ED5-B319-0938AA13ED5E}"/>
    <cellStyle name="60% - Ênfase5 11" xfId="4492" xr:uid="{3FF15DE3-7C7C-4AFB-A30F-41F1277E097D}"/>
    <cellStyle name="60% - Ênfase5 11 2" xfId="7175" xr:uid="{C0313F36-A8EE-4B0F-9F6F-8826FC2047C2}"/>
    <cellStyle name="60% - Ênfase5 12" xfId="4520" xr:uid="{6B3D53C3-9214-4C82-B010-156C6A4E1A49}"/>
    <cellStyle name="60% - Ênfase5 13" xfId="4548" xr:uid="{8BE71A8B-841A-43DB-A99B-1F901E69B0EF}"/>
    <cellStyle name="60% - Ênfase5 14" xfId="4558" xr:uid="{CEDA231A-F057-49FD-BDF5-3EB629B398D6}"/>
    <cellStyle name="60% - Ênfase5 14 2" xfId="5888" xr:uid="{3DE82003-B875-42D6-8230-8D8A0DC54E73}"/>
    <cellStyle name="60% - Ênfase5 14 2 2" xfId="10495" xr:uid="{407453E2-61FF-4DA8-9568-FCB799368255}"/>
    <cellStyle name="60% - Ênfase5 14 3" xfId="7125" xr:uid="{E15176E3-6197-449C-A292-07B3E3A4350E}"/>
    <cellStyle name="60% - Ênfase5 14 3 2" xfId="11732" xr:uid="{2E4CD1A4-BC59-4250-BF83-AFAB3176429D}"/>
    <cellStyle name="60% - Ênfase5 14 4" xfId="9268" xr:uid="{C4DF15A5-B2FB-4AD6-B019-232A7F03A798}"/>
    <cellStyle name="60% - Ênfase5 15" xfId="2188" xr:uid="{E0F2D1A0-7792-41FC-9CD5-66EB7F63C603}"/>
    <cellStyle name="60% - Ênfase5 15 2" xfId="13442" xr:uid="{501C9DB5-4F57-4765-BD21-B3DFB59570BC}"/>
    <cellStyle name="60% - Ênfase5 16" xfId="343" xr:uid="{64892F25-660C-41DD-8A29-B7F0C2A4E59E}"/>
    <cellStyle name="60% - Ênfase5 17" xfId="7449" xr:uid="{895D5780-06DA-41C2-AC4A-6CC525C66BEC}"/>
    <cellStyle name="60% - Ênfase5 2" xfId="17" xr:uid="{00000000-0005-0000-0000-000010000000}"/>
    <cellStyle name="60% - Ênfase5 2 2" xfId="4108" xr:uid="{19760FA6-30C6-4ECE-93DB-1373B1B3BDD9}"/>
    <cellStyle name="60% - Ênfase5 2 2 2" xfId="9129" xr:uid="{CF7204BC-0B73-47DE-AF26-FD1EDF861375}"/>
    <cellStyle name="60% - Ênfase5 2 3" xfId="4209" xr:uid="{7196B836-E107-442D-AB6B-7F51863550E9}"/>
    <cellStyle name="60% - Ênfase5 2 4" xfId="2227" xr:uid="{91B21361-8521-4F75-A292-D0DBD88C130C}"/>
    <cellStyle name="60% - Ênfase5 2 5" xfId="853" xr:uid="{C8002E46-35CC-46F8-8FB1-2D6217455B6C}"/>
    <cellStyle name="60% - Ênfase5 3" xfId="231" xr:uid="{2DA6D034-7098-4A69-8E75-CBAC273BAC62}"/>
    <cellStyle name="60% - Ênfase5 3 2" xfId="854" xr:uid="{ED2F6079-D089-4956-A704-2A33130B2244}"/>
    <cellStyle name="60% - Ênfase5 4" xfId="344" xr:uid="{EC977C93-B301-49F5-A36D-180E9C01CDF8}"/>
    <cellStyle name="60% - Ênfase5 4 2" xfId="4238" xr:uid="{4988E4A8-1DBC-4C5E-9D58-3F56A7F00C40}"/>
    <cellStyle name="60% - Ênfase5 43" xfId="855" xr:uid="{9E613379-5426-4F76-8D04-2ED93307AAC3}"/>
    <cellStyle name="60% - Ênfase5 44" xfId="856" xr:uid="{E26EEC65-FBBA-4B64-A94E-2ADF7A58306C}"/>
    <cellStyle name="60% - Ênfase5 5" xfId="857" xr:uid="{82E8463B-C223-4D40-9FA6-2011D2D6E787}"/>
    <cellStyle name="60% - Ênfase5 6" xfId="1313" xr:uid="{453A00E2-E8AA-4A4D-9EF4-00962C831455}"/>
    <cellStyle name="60% - Ênfase5 6 2" xfId="2985" xr:uid="{CDC28DA5-B6B7-4C2E-A603-54785B33FE95}"/>
    <cellStyle name="60% - Ênfase5 6 3" xfId="13227" xr:uid="{3AB865AC-161C-43F7-BEEF-E7351A54C301}"/>
    <cellStyle name="60% - Ênfase5 7" xfId="3027" xr:uid="{44528C1D-536B-4A06-8E3A-BB00D3183C92}"/>
    <cellStyle name="60% - Ênfase5 8" xfId="2226" xr:uid="{D83F074A-7555-4555-B063-B13A16A515BD}"/>
    <cellStyle name="60% - Ênfase5 8 2" xfId="4408" xr:uid="{2F4A5834-E70A-45EF-A02F-27F8060AA620}"/>
    <cellStyle name="60% - Ênfase5 9" xfId="4436" xr:uid="{6F52E772-0E36-4308-8E6C-8C7ABACAD42B}"/>
    <cellStyle name="60% - Ênfase6" xfId="131" builtinId="52" customBuiltin="1"/>
    <cellStyle name="60% - Ênfase6 10" xfId="4466" xr:uid="{E1F3B347-15DD-49DA-BEF1-B3FFAC5FCE6C}"/>
    <cellStyle name="60% - Ênfase6 11" xfId="4494" xr:uid="{92DADC21-0D52-4B4E-953F-FE8A5A62BB7F}"/>
    <cellStyle name="60% - Ênfase6 11 2" xfId="4164" xr:uid="{ED735DEA-4964-4A2D-AA88-3ACDDF621632}"/>
    <cellStyle name="60% - Ênfase6 12" xfId="4522" xr:uid="{153FEACE-60CA-436C-9784-1635B91795E8}"/>
    <cellStyle name="60% - Ênfase6 13" xfId="4550" xr:uid="{09C470BE-2B00-4C99-AFA1-E5455D31335C}"/>
    <cellStyle name="60% - Ênfase6 14" xfId="4559" xr:uid="{B84B84C9-45C2-4FF3-9AD9-103B0B1B3B02}"/>
    <cellStyle name="60% - Ênfase6 14 2" xfId="5891" xr:uid="{71AD582E-1E62-4FAA-8EB8-C572677A7905}"/>
    <cellStyle name="60% - Ênfase6 14 2 2" xfId="10498" xr:uid="{EB3F5CE0-2188-47F9-A4D2-CF417CCF42F7}"/>
    <cellStyle name="60% - Ênfase6 14 3" xfId="7128" xr:uid="{2EB272C5-B8FC-4A30-B5C4-27220C5DD6FE}"/>
    <cellStyle name="60% - Ênfase6 14 3 2" xfId="11735" xr:uid="{3B1D28D1-1742-49BF-9BDA-73E240FC3771}"/>
    <cellStyle name="60% - Ênfase6 14 4" xfId="9269" xr:uid="{8FE2366D-DF4C-4179-8D6B-C6AD8228E721}"/>
    <cellStyle name="60% - Ênfase6 15" xfId="2191" xr:uid="{AF55FB15-517D-4C9A-8773-8E2740B8B0EB}"/>
    <cellStyle name="60% - Ênfase6 15 2" xfId="13445" xr:uid="{9885D6A7-30B5-4918-A2A9-395F9E3C2E01}"/>
    <cellStyle name="60% - Ênfase6 16" xfId="345" xr:uid="{77037C8F-52B6-4691-A31E-5661B24357CD}"/>
    <cellStyle name="60% - Ênfase6 17" xfId="7452" xr:uid="{4AE51A93-B3D2-4F6A-8AFA-B2FCCFCCBB8F}"/>
    <cellStyle name="60% - Ênfase6 2" xfId="18" xr:uid="{00000000-0005-0000-0000-000011000000}"/>
    <cellStyle name="60% - Ênfase6 2 2" xfId="4109" xr:uid="{E3AFB589-5EE6-404F-866B-230B722232BE}"/>
    <cellStyle name="60% - Ênfase6 2 2 2" xfId="9130" xr:uid="{D75E3F94-8605-4CA4-A3D7-0BA2C1BD0522}"/>
    <cellStyle name="60% - Ênfase6 2 3" xfId="4187" xr:uid="{FD2FC483-2B48-457D-8F14-DD8F5CF9636E}"/>
    <cellStyle name="60% - Ênfase6 2 4" xfId="2229" xr:uid="{75C8ED16-73B8-45E0-9011-EF6D29ED86B9}"/>
    <cellStyle name="60% - Ênfase6 2 5" xfId="858" xr:uid="{6ACC253C-3E36-4526-A690-48FDFE56DBB3}"/>
    <cellStyle name="60% - Ênfase6 3" xfId="234" xr:uid="{76AA3983-799C-4F30-BD32-B82818EDA33A}"/>
    <cellStyle name="60% - Ênfase6 3 2" xfId="859" xr:uid="{B100C3DF-FBE7-4895-B71E-486AC9083924}"/>
    <cellStyle name="60% - Ênfase6 4" xfId="346" xr:uid="{68090151-3643-4C60-8EDF-CE30D5890355}"/>
    <cellStyle name="60% - Ênfase6 4 2" xfId="4239" xr:uid="{A58797D5-40D2-469C-86FE-6039A79B87B8}"/>
    <cellStyle name="60% - Ênfase6 43" xfId="860" xr:uid="{922F7FFA-5FAB-41D5-99FB-7526A1C6F6DD}"/>
    <cellStyle name="60% - Ênfase6 44" xfId="861" xr:uid="{BC189A2E-EA09-4E6A-BF2E-A7A7930C6D76}"/>
    <cellStyle name="60% - Ênfase6 5" xfId="862" xr:uid="{76A3F3C4-351C-43E0-B03D-4BA678263C51}"/>
    <cellStyle name="60% - Ênfase6 6" xfId="1316" xr:uid="{21041C79-ABFA-451D-9F81-9D6F0786C17B}"/>
    <cellStyle name="60% - Ênfase6 6 2" xfId="2989" xr:uid="{3540254F-7263-44E9-93DA-C02C192A80AC}"/>
    <cellStyle name="60% - Ênfase6 6 3" xfId="13228" xr:uid="{1D59533D-13D7-4F26-B329-4CA1E3360D51}"/>
    <cellStyle name="60% - Ênfase6 7" xfId="3031" xr:uid="{C87601D9-E48B-465F-84EA-D8666B09E4E0}"/>
    <cellStyle name="60% - Ênfase6 8" xfId="2228" xr:uid="{38866BDE-1FA6-4D5B-BB78-7FD4317A8ACC}"/>
    <cellStyle name="60% - Ênfase6 8 2" xfId="4410" xr:uid="{608E76ED-BBB0-4E1C-A670-8E2873EE4DDD}"/>
    <cellStyle name="60% - Ênfase6 9" xfId="4438" xr:uid="{35019F8C-80AA-433F-8B96-7C1518F08824}"/>
    <cellStyle name="Accent1" xfId="7259" xr:uid="{2EF79E3A-60A2-440E-BEC4-393969195212}"/>
    <cellStyle name="Accent2" xfId="7260" xr:uid="{42290E2A-D80E-4A94-AF8A-A8385F03D61B}"/>
    <cellStyle name="Accent3" xfId="7261" xr:uid="{26DB7D3F-7E80-43B5-AAD1-7534161CB5F6}"/>
    <cellStyle name="Accent4" xfId="7262" xr:uid="{AA671F74-6642-4B11-85DE-7232DDC41246}"/>
    <cellStyle name="Accent5" xfId="7263" xr:uid="{F4EA742D-6637-4BE6-A601-D7FA0EDA2D0F}"/>
    <cellStyle name="Accent6" xfId="7264" xr:uid="{D4C85C70-62CF-42B1-AF76-2D4A141F65B8}"/>
    <cellStyle name="Bad" xfId="7265" xr:uid="{DACEA165-9749-4476-9C6A-C16C158CBA8B}"/>
    <cellStyle name="Bom" xfId="97" builtinId="26" customBuiltin="1"/>
    <cellStyle name="Bom 10" xfId="4444" xr:uid="{C8D91824-76D7-4519-9FF5-E283EA2DB6FC}"/>
    <cellStyle name="Bom 11" xfId="4472" xr:uid="{1A939E8F-5427-4857-B6E7-BAE5795819FB}"/>
    <cellStyle name="Bom 11 2" xfId="7203" xr:uid="{830163D0-4726-4FA6-8BE6-26B65BF0AF3D}"/>
    <cellStyle name="Bom 12" xfId="4500" xr:uid="{281592DB-9E34-4C9E-B1F0-B4D766650E9F}"/>
    <cellStyle name="Bom 13" xfId="4528" xr:uid="{887B3982-6846-4F73-AD12-35C981B7B0B3}"/>
    <cellStyle name="Bom 2" xfId="19" xr:uid="{00000000-0005-0000-0000-000012000000}"/>
    <cellStyle name="Bom 2 2" xfId="4175" xr:uid="{47B354E5-AA8A-47F3-80CF-A46592E4AED4}"/>
    <cellStyle name="Bom 2 3" xfId="2231" xr:uid="{40EA9580-D1E6-4E40-9B5F-B7DFA397D5FE}"/>
    <cellStyle name="Bom 2 4" xfId="863" xr:uid="{6A2A4C76-CF57-46FB-AE14-A65785565259}"/>
    <cellStyle name="Bom 3" xfId="864" xr:uid="{C6C7E3CC-B0A0-42F2-85A8-3F32C2EEAD68}"/>
    <cellStyle name="Bom 4" xfId="347" xr:uid="{FA5B38B4-6433-4B6B-BBD4-B3762BA0ADAB}"/>
    <cellStyle name="Bom 4 2" xfId="4240" xr:uid="{1679FECA-CF94-4A2E-8B61-B8523DE9BCB5}"/>
    <cellStyle name="Bom 43" xfId="865" xr:uid="{12305338-A98F-413C-AAFD-D10DA1833790}"/>
    <cellStyle name="Bom 44" xfId="866" xr:uid="{EA3B6054-6081-4FB7-8B16-1425B04D4F91}"/>
    <cellStyle name="Bom 5" xfId="867" xr:uid="{A788AC48-D351-45AC-AC46-9C12CD107E5E}"/>
    <cellStyle name="Bom 6" xfId="2954" xr:uid="{D141050B-5CD0-4619-AC65-AFAA8FC66A87}"/>
    <cellStyle name="Bom 7" xfId="2996" xr:uid="{FDE2B7AE-5DA4-44E5-85DE-61D7EA392161}"/>
    <cellStyle name="Bom 8" xfId="2230" xr:uid="{54AFE877-8D43-4F71-AFAC-ACD9E034F38E}"/>
    <cellStyle name="Bom 8 2" xfId="4388" xr:uid="{0C99F24E-C045-4402-93BB-1724A17DACA1}"/>
    <cellStyle name="Bom 9" xfId="4416" xr:uid="{6A4E1963-9F01-4252-8A32-9C5C0469C547}"/>
    <cellStyle name="Cabeçalho 1 2" xfId="868" xr:uid="{F135E218-3370-4A78-B6E5-8BD98706542B}"/>
    <cellStyle name="Cabeçalho 2 2" xfId="869" xr:uid="{F3FCC8F6-A1A2-450A-84E8-1D3DBAE68E60}"/>
    <cellStyle name="Cabeçalho 3 2" xfId="870" xr:uid="{6125D249-8534-4532-912D-D10082771BE8}"/>
    <cellStyle name="Cabeçalho 4 2" xfId="871" xr:uid="{4E4EBAD3-DE50-4D95-99B8-0C3B35A4ECCD}"/>
    <cellStyle name="Calculation" xfId="7266" xr:uid="{739B0938-D33E-4DEB-92A8-9CE9E69E2C15}"/>
    <cellStyle name="Calculation 2" xfId="12446" xr:uid="{A5EA55F2-8158-47E1-BE2D-1A55BE45D8B9}"/>
    <cellStyle name="Calculation 2 2" xfId="16510" xr:uid="{B8FDE436-10AD-4671-90D9-1995051C20F7}"/>
    <cellStyle name="Calculation 2 2 2" xfId="21739" xr:uid="{C8C2EE34-37CF-4105-9E61-F166DAC625A1}"/>
    <cellStyle name="Calculation 2 3" xfId="19157" xr:uid="{DE2CD19C-7405-42B6-87B5-A952A865335F}"/>
    <cellStyle name="Calculation 3" xfId="14869" xr:uid="{CAFE07CD-05D5-4325-ACAD-57CDD7E3C12B}"/>
    <cellStyle name="Calculation 3 2" xfId="18278" xr:uid="{CE017AE0-5C4D-4254-88DC-53D20C186A68}"/>
    <cellStyle name="Calculation 3 2 2" xfId="23501" xr:uid="{98A76460-4FA2-494E-B832-0896E646A464}"/>
    <cellStyle name="Calculation 3 3" xfId="17458" xr:uid="{742756D2-B6F0-4F92-A51D-AC06A1309CF4}"/>
    <cellStyle name="Calculation 3 3 2" xfId="22684" xr:uid="{551A8589-60BA-4746-B0F8-26D75ED172FD}"/>
    <cellStyle name="Calculation 3 4" xfId="20115" xr:uid="{F7D2879E-2CFB-4202-865F-66C66E890567}"/>
    <cellStyle name="Calculation 4" xfId="15273" xr:uid="{55826016-246A-493C-B3B5-86C57EC27178}"/>
    <cellStyle name="Calculation 4 2" xfId="18248" xr:uid="{0A10CEDE-471F-4389-9497-2A6DEC3A352B}"/>
    <cellStyle name="Calculation 4 2 2" xfId="23471" xr:uid="{393BAF68-F2DC-4DEC-8130-7469CCF5A150}"/>
    <cellStyle name="Calculation 4 3" xfId="20515" xr:uid="{8F79DA66-BB3B-4D05-BB1D-E16C3EE6E982}"/>
    <cellStyle name="Calculation 5" xfId="18545" xr:uid="{357C41AF-5B0D-44F0-8128-148E9007B2EF}"/>
    <cellStyle name="Cálculo" xfId="102" builtinId="22" customBuiltin="1"/>
    <cellStyle name="Cálculo 10" xfId="4449" xr:uid="{47AD3EF2-14CD-4069-8C20-2C0A1BC6BA2E}"/>
    <cellStyle name="Cálculo 11" xfId="4477" xr:uid="{8C5EBB26-6609-4582-B524-39F059879B3B}"/>
    <cellStyle name="Cálculo 11 2" xfId="7183" xr:uid="{2EEB8C63-3E51-4623-995D-3453BC0BD27B}"/>
    <cellStyle name="Cálculo 11 2 2" xfId="12426" xr:uid="{46D4BD91-573D-4435-B1E7-B7B6A9222EF7}"/>
    <cellStyle name="Cálculo 11 2 2 2" xfId="16490" xr:uid="{79846BDC-955A-4304-9B94-0045A39006C8}"/>
    <cellStyle name="Cálculo 11 2 2 2 2" xfId="21719" xr:uid="{B3DAAAB5-D11F-46DD-B6CA-B95688D0FEE3}"/>
    <cellStyle name="Cálculo 11 2 2 3" xfId="19137" xr:uid="{6A57CE2F-245C-4E04-A267-3827B3C1A71B}"/>
    <cellStyle name="Cálculo 11 2 3" xfId="14851" xr:uid="{103ABF3F-7B69-4C05-97EC-9737D240FC2A}"/>
    <cellStyle name="Cálculo 11 2 3 2" xfId="18249" xr:uid="{044AC8BA-7049-42FF-B329-9B828FD0DF68}"/>
    <cellStyle name="Cálculo 11 2 3 2 2" xfId="23472" xr:uid="{C98D0F43-60C3-4340-BD22-D1FF319BD942}"/>
    <cellStyle name="Cálculo 11 2 3 3" xfId="17440" xr:uid="{8A6F4181-A53D-4095-B8C4-6F021E9910E6}"/>
    <cellStyle name="Cálculo 11 2 3 3 2" xfId="22666" xr:uid="{75212B99-BA74-41C4-98B3-C5757305DCB7}"/>
    <cellStyle name="Cálculo 11 2 3 4" xfId="20097" xr:uid="{06F5675B-059C-415C-BBD0-B0871982449E}"/>
    <cellStyle name="Cálculo 11 2 4" xfId="15270" xr:uid="{E5B026B8-3465-419A-B91C-3E6B813E40F5}"/>
    <cellStyle name="Cálculo 11 2 4 2" xfId="18240" xr:uid="{97568186-2BEF-4854-8715-E825CF6AA9A4}"/>
    <cellStyle name="Cálculo 11 2 4 2 2" xfId="23463" xr:uid="{A42223E4-3948-4C0F-9E5B-9243EFA1B06E}"/>
    <cellStyle name="Cálculo 11 2 4 3" xfId="20512" xr:uid="{DE72A6D8-8FC5-4EF3-8888-6AA380CBBCB6}"/>
    <cellStyle name="Cálculo 11 2 5" xfId="18525" xr:uid="{038D11F8-0BED-4C65-BE23-D9E0D83B3AA0}"/>
    <cellStyle name="Cálculo 12" xfId="4505" xr:uid="{9B44B853-D388-4315-8EF2-89F570E0E467}"/>
    <cellStyle name="Cálculo 13" xfId="4533" xr:uid="{8DFBFF36-E976-4266-A455-0E800FBC1FAA}"/>
    <cellStyle name="Cálculo 2" xfId="20" xr:uid="{00000000-0005-0000-0000-000013000000}"/>
    <cellStyle name="Cálculo 2 2" xfId="7161" xr:uid="{2112FB07-D3AC-4D9A-A680-BAA63ECF5387}"/>
    <cellStyle name="Cálculo 2 2 2" xfId="12422" xr:uid="{C250F15D-4DA8-4C85-85EC-251761B183CF}"/>
    <cellStyle name="Cálculo 2 2 2 2" xfId="16486" xr:uid="{50CB25C0-9B6A-47EA-B9F3-7EF43B25A6E0}"/>
    <cellStyle name="Cálculo 2 2 2 2 2" xfId="21715" xr:uid="{F0B166DD-5C48-473E-BFEC-45D46C8ACAE4}"/>
    <cellStyle name="Cálculo 2 2 2 3" xfId="19133" xr:uid="{ABFA10D6-FDFD-488B-8075-DD934F945F3E}"/>
    <cellStyle name="Cálculo 2 2 3" xfId="14847" xr:uid="{A38DE8A6-E0FF-4F28-A150-0ED0C38DEC4E}"/>
    <cellStyle name="Cálculo 2 2 3 2" xfId="18266" xr:uid="{2073B0E4-BC0F-45FA-9F26-2AAA10E076E1}"/>
    <cellStyle name="Cálculo 2 2 3 2 2" xfId="23489" xr:uid="{125CBB51-7A5D-4830-9A81-A213BD353357}"/>
    <cellStyle name="Cálculo 2 2 3 3" xfId="17436" xr:uid="{3622C484-E3EA-412F-9F4A-9940082B50B4}"/>
    <cellStyle name="Cálculo 2 2 3 3 2" xfId="22662" xr:uid="{40489E4A-8BBD-41BF-8B49-390881904603}"/>
    <cellStyle name="Cálculo 2 2 3 4" xfId="20093" xr:uid="{06515625-F602-443E-B601-76850D0D44E4}"/>
    <cellStyle name="Cálculo 2 2 4" xfId="15268" xr:uid="{06813FBF-5B7B-4EFB-A759-A55C077BA5E2}"/>
    <cellStyle name="Cálculo 2 2 4 2" xfId="18290" xr:uid="{A5BFF4E1-0321-45A8-A70C-CA26D61064AA}"/>
    <cellStyle name="Cálculo 2 2 4 2 2" xfId="23513" xr:uid="{5A3154FF-621E-46E8-9165-42B9B7BAA21B}"/>
    <cellStyle name="Cálculo 2 2 4 3" xfId="20510" xr:uid="{4EAAA283-F6CA-4B15-93C2-A893CC34B641}"/>
    <cellStyle name="Cálculo 2 2 5" xfId="18521" xr:uid="{3F1BD499-791B-491E-88E9-FCAAF237ECA2}"/>
    <cellStyle name="Cálculo 2 3" xfId="2233" xr:uid="{C7E2C313-9D9F-4225-B7E5-2FB44CB3AE7B}"/>
    <cellStyle name="Cálculo 2 4" xfId="872" xr:uid="{1E7A4514-05BD-49DA-AD51-34D5C0C58A77}"/>
    <cellStyle name="Cálculo 3" xfId="873" xr:uid="{EFC62DD6-1A7A-41A2-962B-EEE9B44AE84B}"/>
    <cellStyle name="Cálculo 4" xfId="348" xr:uid="{556C5B09-A12C-4F08-94F8-FD0BE2A1FF86}"/>
    <cellStyle name="Cálculo 4 2" xfId="4241" xr:uid="{22931823-F55A-4D95-9E34-E81D9DC74BEE}"/>
    <cellStyle name="Cálculo 4 2 2" xfId="12320" xr:uid="{AE153F14-9150-4F47-9480-39F199C60BE7}"/>
    <cellStyle name="Cálculo 4 2 2 2" xfId="16385" xr:uid="{CD8C6A5C-D32D-48EF-84D9-2AC9458C1F60}"/>
    <cellStyle name="Cálculo 4 2 2 2 2" xfId="21614" xr:uid="{0B52C5C8-506F-4840-94D0-D22D1C654903}"/>
    <cellStyle name="Cálculo 4 2 2 3" xfId="19032" xr:uid="{23B4FD13-389B-4254-86E2-D697796DE4C0}"/>
    <cellStyle name="Cálculo 4 2 3" xfId="14141" xr:uid="{F266AF06-8C32-42F2-8617-59CEB4BB80CC}"/>
    <cellStyle name="Cálculo 4 2 3 2" xfId="18276" xr:uid="{3E697DF5-5904-42E7-BB28-8C1244575FC3}"/>
    <cellStyle name="Cálculo 4 2 3 2 2" xfId="23499" xr:uid="{D0C3396F-CD66-4486-8293-4C5601FE8680}"/>
    <cellStyle name="Cálculo 4 2 3 3" xfId="17335" xr:uid="{0D4C6C41-C569-4EB0-A33B-4835890A7FD7}"/>
    <cellStyle name="Cálculo 4 2 3 3 2" xfId="22561" xr:uid="{AB5B15D3-DD3C-4C11-8ED7-C5CB157B56AC}"/>
    <cellStyle name="Cálculo 4 2 3 4" xfId="19988" xr:uid="{58A9DE57-B608-43B5-83F1-ABEED215F04E}"/>
    <cellStyle name="Cálculo 4 2 4" xfId="13330" xr:uid="{DBDEA5D9-8A7A-42B2-954A-4B305C38A198}"/>
    <cellStyle name="Cálculo 4 2 4 2" xfId="18286" xr:uid="{21085DE0-AB5E-488A-8F65-B25517C97AE4}"/>
    <cellStyle name="Cálculo 4 2 4 2 2" xfId="23509" xr:uid="{844E1F17-8E68-47FB-AAAB-E8949EFBE3BB}"/>
    <cellStyle name="Cálculo 4 2 4 3" xfId="19863" xr:uid="{45724E07-6EE2-40BE-8F14-6BB60A3B25D5}"/>
    <cellStyle name="Cálculo 4 2 5" xfId="18420" xr:uid="{E0DEA7A8-B9E9-44F3-89C4-C90D6A941D89}"/>
    <cellStyle name="Cálculo 43" xfId="874" xr:uid="{199D82EC-2E26-4E20-B022-7BA9D2808ADD}"/>
    <cellStyle name="Cálculo 44" xfId="875" xr:uid="{4458E238-1F9D-4957-AF19-EF4FBF01C55C}"/>
    <cellStyle name="Cálculo 5" xfId="876" xr:uid="{4FB5C55E-E244-4F68-8FB2-2DC6F9495545}"/>
    <cellStyle name="Cálculo 6" xfId="2959" xr:uid="{3164BFB1-97EC-459B-A852-92BF62933A36}"/>
    <cellStyle name="Cálculo 7" xfId="3001" xr:uid="{2639FCDA-0EA7-4DAA-A5A8-7DB1A34E968A}"/>
    <cellStyle name="Cálculo 8" xfId="2232" xr:uid="{4BF11562-1A09-4606-947B-A21116128AFA}"/>
    <cellStyle name="Cálculo 8 2" xfId="4393" xr:uid="{A0C0789E-0DDF-4B17-875D-DF7D397C196B}"/>
    <cellStyle name="Cálculo 8 3" xfId="12244" xr:uid="{D94DBB57-8613-4F47-AA6E-2F40BD550F44}"/>
    <cellStyle name="Cálculo 8 3 2" xfId="16310" xr:uid="{BE1DA64C-14EE-4D2F-A3B7-E7F593E911CC}"/>
    <cellStyle name="Cálculo 8 3 2 2" xfId="21539" xr:uid="{E3E2E9F1-57B5-44B1-A9D0-5DA89989A209}"/>
    <cellStyle name="Cálculo 8 3 3" xfId="18957" xr:uid="{F90F33C7-CE5C-461C-AA70-B9059E2A793A}"/>
    <cellStyle name="Cálculo 8 4" xfId="13458" xr:uid="{B10E816F-E043-4FFD-9A67-CE357E96D063}"/>
    <cellStyle name="Cálculo 8 4 2" xfId="18243" xr:uid="{CF6E3637-09D6-4DB9-B143-D8CE96FE5C6A}"/>
    <cellStyle name="Cálculo 8 4 2 2" xfId="23466" xr:uid="{D164CA29-E7FF-462C-91EB-DBFC0A2C3B98}"/>
    <cellStyle name="Cálculo 8 4 3" xfId="17282" xr:uid="{313B4B2D-A530-43EA-A780-696BDD32DD01}"/>
    <cellStyle name="Cálculo 8 4 3 2" xfId="22508" xr:uid="{940E4C4F-C5B7-4AF8-ABE9-ECDE3AF5A828}"/>
    <cellStyle name="Cálculo 8 4 4" xfId="19930" xr:uid="{F01E13AF-0755-423A-B6F3-8021200E24A1}"/>
    <cellStyle name="Cálculo 8 5" xfId="14086" xr:uid="{42F3D3AA-A80A-43BF-86FF-72C7E2C24256}"/>
    <cellStyle name="Cálculo 8 5 2" xfId="18269" xr:uid="{9C83075B-BDBA-476B-BD00-19B10ABF6AA9}"/>
    <cellStyle name="Cálculo 8 5 2 2" xfId="23492" xr:uid="{38697907-5704-42FD-AE96-FFFB1B81D5DC}"/>
    <cellStyle name="Cálculo 8 5 3" xfId="19959" xr:uid="{92B66308-A2E0-4F06-B706-508206144171}"/>
    <cellStyle name="Cálculo 8 6" xfId="18346" xr:uid="{CD9A03DA-D730-4702-8D65-140A51567526}"/>
    <cellStyle name="Cálculo 9" xfId="4421" xr:uid="{1C99454B-4DE9-4A3B-B0EE-9E40F8DE9FAA}"/>
    <cellStyle name="Cancel" xfId="7306" xr:uid="{36034545-A0B2-4417-805D-5B20FEA0917E}"/>
    <cellStyle name="Célula de Verificação" xfId="104" builtinId="23" customBuiltin="1"/>
    <cellStyle name="Célula de Verificação 10" xfId="4451" xr:uid="{C0B4AB8B-61B9-45F7-B505-B453A3AA5A11}"/>
    <cellStyle name="Célula de Verificação 11" xfId="4479" xr:uid="{41AF1B0A-7496-4720-A5E8-A912D257806B}"/>
    <cellStyle name="Célula de Verificação 11 2" xfId="4202" xr:uid="{227E2E79-E8AD-40FB-8127-DA8E6860A109}"/>
    <cellStyle name="Célula de Verificação 12" xfId="4507" xr:uid="{38F621E2-CB37-48BE-B241-CB272445F39B}"/>
    <cellStyle name="Célula de Verificação 13" xfId="4535" xr:uid="{56A601E2-EB44-492D-ACD5-AF72F9416D7F}"/>
    <cellStyle name="Célula de Verificação 2" xfId="21" xr:uid="{00000000-0005-0000-0000-000014000000}"/>
    <cellStyle name="Célula de Verificação 2 2" xfId="4032" xr:uid="{B4172674-3074-4A2F-ADBC-B724714F1D04}"/>
    <cellStyle name="Célula de Verificação 2 3" xfId="2235" xr:uid="{E2BC1D27-1ED2-434F-8458-7CAC95C0A606}"/>
    <cellStyle name="Célula de Verificação 2 4" xfId="877" xr:uid="{DD67BE3D-733E-4660-8ADD-30617210DE58}"/>
    <cellStyle name="Célula de Verificação 3" xfId="878" xr:uid="{28B7A854-5271-4C2F-B660-F97701BD7CEB}"/>
    <cellStyle name="Célula de Verificação 4" xfId="349" xr:uid="{E94E1C87-1C82-47AA-8CAA-BF4B499E2A6E}"/>
    <cellStyle name="Célula de Verificação 4 2" xfId="4242" xr:uid="{84A6E818-F717-4A50-90A0-2E75F324816C}"/>
    <cellStyle name="Célula de Verificação 43" xfId="879" xr:uid="{75AC5BA4-45B0-4504-83C3-C973CDB2875D}"/>
    <cellStyle name="Célula de Verificação 44" xfId="880" xr:uid="{724D0E51-C959-4CB6-B5B5-8A499845B5DD}"/>
    <cellStyle name="Célula de Verificação 5" xfId="881" xr:uid="{F6E4A221-8B38-481D-9CCB-4743CEA05518}"/>
    <cellStyle name="Célula de Verificação 6" xfId="2961" xr:uid="{30886037-C776-4D16-B8FD-24F0D376963F}"/>
    <cellStyle name="Célula de Verificação 7" xfId="3003" xr:uid="{428CEDEB-0162-4634-9B75-18CE75DC1D4A}"/>
    <cellStyle name="Célula de Verificação 8" xfId="2234" xr:uid="{427BF471-57AA-47DC-B72B-3E0F0314BB32}"/>
    <cellStyle name="Célula de Verificação 8 2" xfId="4395" xr:uid="{D7D96D18-B1EE-46F4-8547-F2F716E73442}"/>
    <cellStyle name="Célula de Verificação 9" xfId="4423" xr:uid="{BE6241A3-B851-4778-8167-E11BFB3730F9}"/>
    <cellStyle name="Célula Ligada 2" xfId="882" xr:uid="{9E4E5579-4869-486B-83A4-52FF5D698604}"/>
    <cellStyle name="Célula Vinculada" xfId="103" builtinId="24" customBuiltin="1"/>
    <cellStyle name="Célula Vinculada 10" xfId="4450" xr:uid="{7A13567E-8DE3-4F2D-8213-B0FF818BFBDD}"/>
    <cellStyle name="Célula Vinculada 11" xfId="4478" xr:uid="{30DCED35-6F9E-4C8B-987E-3628DFBD6591}"/>
    <cellStyle name="Célula Vinculada 11 2" xfId="7198" xr:uid="{7C53A85B-12C8-41F9-BD4F-605D3D4F34E9}"/>
    <cellStyle name="Célula Vinculada 12" xfId="4506" xr:uid="{307D756F-962F-4CA0-8B6B-E9DE50A7A7CB}"/>
    <cellStyle name="Célula Vinculada 13" xfId="4534" xr:uid="{BD6683F5-A2BE-441D-BBA3-6F77E4CF0DDC}"/>
    <cellStyle name="Célula Vinculada 2" xfId="22" xr:uid="{00000000-0005-0000-0000-000015000000}"/>
    <cellStyle name="Célula Vinculada 2 2" xfId="4167" xr:uid="{FB622941-3DAD-4ADB-8C88-18E84486D68C}"/>
    <cellStyle name="Célula Vinculada 2 3" xfId="2237" xr:uid="{0B82793C-97E1-4967-936E-AEB48BC45C2B}"/>
    <cellStyle name="Célula Vinculada 2 4" xfId="883" xr:uid="{CBCA3829-7B1C-465A-AB0F-93CCFC0D5D74}"/>
    <cellStyle name="Célula Vinculada 3" xfId="884" xr:uid="{EACB27EC-FA09-4C9F-8B1E-4FEB6B9C3ACB}"/>
    <cellStyle name="Célula Vinculada 4" xfId="350" xr:uid="{EF2B968F-AD88-412D-812C-95A6A8F6E32C}"/>
    <cellStyle name="Célula Vinculada 4 2" xfId="4243" xr:uid="{37171230-0068-4803-8DE0-5766E44BEDCD}"/>
    <cellStyle name="Célula Vinculada 43" xfId="885" xr:uid="{3A8FB83B-EDCF-4584-9EB9-EE49966ED04D}"/>
    <cellStyle name="Célula Vinculada 44" xfId="886" xr:uid="{033480BB-FC55-4A43-A904-8F79C2CFBDA4}"/>
    <cellStyle name="Célula Vinculada 5" xfId="887" xr:uid="{AAF7BC61-8D75-4246-BC06-31AA5A3B564F}"/>
    <cellStyle name="Célula Vinculada 6" xfId="2960" xr:uid="{BE457300-A255-46DD-9E93-92E8BD7E6C5C}"/>
    <cellStyle name="Célula Vinculada 7" xfId="3002" xr:uid="{F435AA13-543C-4860-8DFA-97913823D6CA}"/>
    <cellStyle name="Célula Vinculada 8" xfId="2236" xr:uid="{2D9DC418-11B8-452E-A0C8-DBDC7814468F}"/>
    <cellStyle name="Célula Vinculada 8 2" xfId="4394" xr:uid="{9C6A9AA0-2836-48B2-AAF4-226000B2EF41}"/>
    <cellStyle name="Célula Vinculada 9" xfId="4422" xr:uid="{3CDD3AB3-8BFF-491B-8C7A-60FE9FBA89CF}"/>
    <cellStyle name="Check Cell" xfId="7267" xr:uid="{E56C044D-D3B9-429E-A15D-70CCA7DB5EE0}"/>
    <cellStyle name="Comma" xfId="154" xr:uid="{C93D878E-CC79-4758-B11C-2310989B6548}"/>
    <cellStyle name="Comma 10" xfId="15020" xr:uid="{872AF650-1AFA-49B3-AF71-99A8005E81B7}"/>
    <cellStyle name="Comma 10 2" xfId="17605" xr:uid="{CA950223-B160-4862-9A76-4A1568012A20}"/>
    <cellStyle name="Comma 10 2 2" xfId="22831" xr:uid="{6CD63FE3-37CE-49D3-94CF-FCA2A23C6A8B}"/>
    <cellStyle name="Comma 10 3" xfId="20262" xr:uid="{F913C96E-F5E3-4C3F-96D0-776FCC3B2C0D}"/>
    <cellStyle name="Comma 11" xfId="12835" xr:uid="{E4065695-BB13-49C3-9839-B5EB146C1142}"/>
    <cellStyle name="Comma 11 2" xfId="16883" xr:uid="{99083896-9D82-439A-B349-8B5CB097549A}"/>
    <cellStyle name="Comma 11 2 2" xfId="22109" xr:uid="{96C06A41-301A-48F8-9115-69D876695196}"/>
    <cellStyle name="Comma 11 3" xfId="19527" xr:uid="{BE06D231-4B89-4BF2-A9C4-AE0E2D57C797}"/>
    <cellStyle name="Comma 12" xfId="15394" xr:uid="{1274C5F0-AE0B-49D0-9B8A-4EF61E7FA823}"/>
    <cellStyle name="Comma 12 2" xfId="17966" xr:uid="{0D17D3D0-A373-48B1-AD0E-3C62DFDF5C24}"/>
    <cellStyle name="Comma 12 2 2" xfId="23192" xr:uid="{70C9BD16-7A1D-4DFD-8240-97DA91195ADD}"/>
    <cellStyle name="Comma 12 3" xfId="20636" xr:uid="{1D522AB7-E295-4572-B2B0-DD999CCB46E6}"/>
    <cellStyle name="Comma 13" xfId="15692" xr:uid="{67F62D39-0870-42C2-8BC1-4F6C1F655E93}"/>
    <cellStyle name="Comma 13 2" xfId="20923" xr:uid="{540FF25E-A651-4C73-A752-11D4A2BD5603}"/>
    <cellStyle name="Comma 14" xfId="18315" xr:uid="{0A418568-E8D4-4C1D-8006-5C5E1D900BCC}"/>
    <cellStyle name="Comma 15" xfId="7380" xr:uid="{0B3B83B9-A411-43B9-854D-1C67F81D9C5F}"/>
    <cellStyle name="Comma 2" xfId="167" xr:uid="{BDB70D6E-1785-4A1B-A84B-724E1BFD2253}"/>
    <cellStyle name="Comma 2 10" xfId="15400" xr:uid="{278D336C-E780-48A9-BEBB-114347754983}"/>
    <cellStyle name="Comma 2 10 2" xfId="17972" xr:uid="{A7F27718-A6EA-446A-9A42-0B0DAAE89362}"/>
    <cellStyle name="Comma 2 10 2 2" xfId="23198" xr:uid="{B2783A23-ABB1-4C33-88A4-0AADB70781DC}"/>
    <cellStyle name="Comma 2 10 3" xfId="20642" xr:uid="{E3115EA7-E5C6-4468-8689-E262C09EDAF8}"/>
    <cellStyle name="Comma 2 11" xfId="15698" xr:uid="{FBB16CF6-6B53-4CCF-865B-DAF38DAA1544}"/>
    <cellStyle name="Comma 2 11 2" xfId="20929" xr:uid="{F73EE01E-677F-424C-B75A-30EF3F6A208B}"/>
    <cellStyle name="Comma 2 12" xfId="18321" xr:uid="{16E3947B-C920-4E70-BFFA-159FF3DFB99C}"/>
    <cellStyle name="Comma 2 13" xfId="7396" xr:uid="{C707DDFF-E41E-4D76-AEB3-1B46869A9FAF}"/>
    <cellStyle name="Comma 2 2" xfId="186" xr:uid="{292B0905-20D9-4239-82CD-3BC4D244EDE0}"/>
    <cellStyle name="Comma 2 2 10" xfId="18378" xr:uid="{912BC694-9DE7-409F-B035-2F06030C117C}"/>
    <cellStyle name="Comma 2 2 11" xfId="9081" xr:uid="{48AE6ED7-11F3-40EB-9CB5-6BD9745B2C74}"/>
    <cellStyle name="Comma 2 2 2" xfId="281" xr:uid="{12C8C467-6CF5-48E1-BB97-10005537DD47}"/>
    <cellStyle name="Comma 2 2 2 2" xfId="4101" xr:uid="{FF0CC2FF-BA12-45C3-B344-5116DDF2A9DD}"/>
    <cellStyle name="Comma 2 2 2 2 2" xfId="12570" xr:uid="{98E2614A-CA2F-4081-A164-C93CE3005F16}"/>
    <cellStyle name="Comma 2 2 2 2 2 2" xfId="16634" xr:uid="{657039E1-7723-44AD-9FFC-AE1D0781B46E}"/>
    <cellStyle name="Comma 2 2 2 2 2 2 2" xfId="21863" xr:uid="{D840689D-9B5D-4289-AC42-4920CADF6C1C}"/>
    <cellStyle name="Comma 2 2 2 2 2 3" xfId="19281" xr:uid="{94B0DBED-32ED-46C6-B949-88357ADEB12C}"/>
    <cellStyle name="Comma 2 2 2 2 3" xfId="12953" xr:uid="{6AAE6BDC-4359-4D0F-BD8B-0C0DFC863E54}"/>
    <cellStyle name="Comma 2 2 2 2 3 2" xfId="16993" xr:uid="{4FEE39A8-28E7-48FF-8CCF-D142FEBA9433}"/>
    <cellStyle name="Comma 2 2 2 2 3 2 2" xfId="22219" xr:uid="{0099A4AE-4BB3-4353-A0D7-990B3EEDA738}"/>
    <cellStyle name="Comma 2 2 2 2 3 3" xfId="19637" xr:uid="{3B7AA85D-076B-46FA-904A-1B351D488996}"/>
    <cellStyle name="Comma 2 2 2 2 4" xfId="16021" xr:uid="{113F496B-7F01-4C4A-8A9C-1896C91E4555}"/>
    <cellStyle name="Comma 2 2 2 2 4 2" xfId="21251" xr:uid="{72393420-0C3C-4DFA-8C44-3C17B9907A02}"/>
    <cellStyle name="Comma 2 2 2 2 5" xfId="18669" xr:uid="{24AB6D4C-2D62-4586-8188-B7428456D47C}"/>
    <cellStyle name="Comma 2 2 2 2 6" xfId="11928" xr:uid="{66801707-F9D7-4F2F-BF88-88228C0EA428}"/>
    <cellStyle name="Comma 2 2 2 3" xfId="12288" xr:uid="{9BE19D18-3E5E-494C-9AA0-72AF50B11D3E}"/>
    <cellStyle name="Comma 2 2 2 3 2" xfId="15088" xr:uid="{7429D66F-7FC9-4A5D-8972-5357C33EA60E}"/>
    <cellStyle name="Comma 2 2 2 3 2 2" xfId="17673" xr:uid="{BF64224C-9165-4A91-B6B8-0E02D8297C24}"/>
    <cellStyle name="Comma 2 2 2 3 2 2 2" xfId="22899" xr:uid="{0AE97608-F826-4E59-87CE-CE470EF2CF8B}"/>
    <cellStyle name="Comma 2 2 2 3 2 3" xfId="20330" xr:uid="{A2DF12F8-7149-428A-AEA8-5B2A4B5D959A}"/>
    <cellStyle name="Comma 2 2 2 3 3" xfId="16353" xr:uid="{EEECFF6D-F7AA-4BF5-B212-57303DC9D0AA}"/>
    <cellStyle name="Comma 2 2 2 3 3 2" xfId="21582" xr:uid="{6D669357-3978-42D5-8129-9593D46D1C03}"/>
    <cellStyle name="Comma 2 2 2 3 4" xfId="19000" xr:uid="{FCEF7531-920C-4FB5-9B13-95EC00830631}"/>
    <cellStyle name="Comma 2 2 2 4" xfId="12939" xr:uid="{7AA9B001-340E-4DFF-8BF7-CAEC65D6CD1E}"/>
    <cellStyle name="Comma 2 2 2 4 2" xfId="16979" xr:uid="{7EF8E909-46D9-4F7C-8862-14D5183F017A}"/>
    <cellStyle name="Comma 2 2 2 4 2 2" xfId="22205" xr:uid="{E10AA065-3681-4ABF-9B59-D936031D4AF3}"/>
    <cellStyle name="Comma 2 2 2 4 3" xfId="19623" xr:uid="{3F3F974E-0813-4449-83FA-7F1FD353CD40}"/>
    <cellStyle name="Comma 2 2 2 5" xfId="15462" xr:uid="{837E12C7-3023-4ACB-8AE2-E7071C8DB9CE}"/>
    <cellStyle name="Comma 2 2 2 5 2" xfId="18034" xr:uid="{4325AB5E-DD4B-4F40-8276-E987F0FB0C52}"/>
    <cellStyle name="Comma 2 2 2 5 2 2" xfId="23260" xr:uid="{E37219C2-2E90-445F-9DAE-E30BBF65C1BA}"/>
    <cellStyle name="Comma 2 2 2 5 3" xfId="20704" xr:uid="{27F5C5DF-5B1E-4364-A564-595DC12DE8AB}"/>
    <cellStyle name="Comma 2 2 2 6" xfId="15761" xr:uid="{A03D82A6-CF0C-410F-8758-C1DEF63F4679}"/>
    <cellStyle name="Comma 2 2 2 6 2" xfId="20991" xr:uid="{E0092686-B7CC-4B41-9B8A-12BF03074565}"/>
    <cellStyle name="Comma 2 2 2 7" xfId="18388" xr:uid="{CBF97753-94FF-45E7-9B7A-E1BA74982B8D}"/>
    <cellStyle name="Comma 2 2 2 8" xfId="9122" xr:uid="{83529AAA-8176-41E8-84F0-800D22C30AFF}"/>
    <cellStyle name="Comma 2 2 3" xfId="5975" xr:uid="{2DB3AAEA-2CAD-4D25-A274-A604BBE9E790}"/>
    <cellStyle name="Comma 2 2 3 2" xfId="12025" xr:uid="{F8C03413-4CFF-4F1D-AF2D-B7FC5938F78F}"/>
    <cellStyle name="Comma 2 2 3 2 2" xfId="12667" xr:uid="{D8319DDD-AE91-4F6E-B882-6CFA38764C84}"/>
    <cellStyle name="Comma 2 2 3 2 2 2" xfId="16731" xr:uid="{FE8A5BEF-0DC1-4AD9-99CD-78CC1764CD20}"/>
    <cellStyle name="Comma 2 2 3 2 2 2 2" xfId="21960" xr:uid="{1F1B7396-74A7-4D34-B91E-27A11331C14C}"/>
    <cellStyle name="Comma 2 2 3 2 2 3" xfId="19378" xr:uid="{B785EB99-4169-49FA-9437-31035E35CE54}"/>
    <cellStyle name="Comma 2 2 3 2 3" xfId="14815" xr:uid="{87EA9AF6-33CA-413D-9043-9DA954F77131}"/>
    <cellStyle name="Comma 2 2 3 2 3 2" xfId="17408" xr:uid="{E697543C-2C4D-4769-99AE-6089D4778432}"/>
    <cellStyle name="Comma 2 2 3 2 3 2 2" xfId="22634" xr:uid="{EEC493D5-FAF1-4F75-9F62-FC57626342B9}"/>
    <cellStyle name="Comma 2 2 3 2 3 3" xfId="20061" xr:uid="{D440581C-7DF9-4DA5-B409-37F8592D147A}"/>
    <cellStyle name="Comma 2 2 3 2 4" xfId="16118" xr:uid="{2AC7904B-04C3-448E-A922-8273ACD20C66}"/>
    <cellStyle name="Comma 2 2 3 2 4 2" xfId="21348" xr:uid="{2539FB4E-1040-46A4-95F1-695DB1F258EA}"/>
    <cellStyle name="Comma 2 2 3 2 5" xfId="18766" xr:uid="{8218987F-1F9E-4B8E-B9F6-2B032A2886FB}"/>
    <cellStyle name="Comma 2 2 3 3" xfId="12394" xr:uid="{81C2BC8F-5885-4F2B-A807-865974449E56}"/>
    <cellStyle name="Comma 2 2 3 3 2" xfId="15185" xr:uid="{9BD2CC15-28F5-43EA-A3F4-C0D592090E74}"/>
    <cellStyle name="Comma 2 2 3 3 2 2" xfId="17770" xr:uid="{6E8D8C37-129C-4EFE-BCE9-A481FC99173F}"/>
    <cellStyle name="Comma 2 2 3 3 2 2 2" xfId="22996" xr:uid="{80B2A416-5FBF-41E8-9D14-915AE499AD68}"/>
    <cellStyle name="Comma 2 2 3 3 2 3" xfId="20427" xr:uid="{2F4E58FC-B4AD-488D-ABDA-3A13D05E341A}"/>
    <cellStyle name="Comma 2 2 3 3 3" xfId="16458" xr:uid="{32EFBAC4-B8B7-4A8B-980E-EF4928A2978D}"/>
    <cellStyle name="Comma 2 2 3 3 3 2" xfId="21687" xr:uid="{072A1C07-FF8C-4C3B-9397-E396E8D756CF}"/>
    <cellStyle name="Comma 2 2 3 3 4" xfId="19105" xr:uid="{F6AFA5C5-FDBA-4427-901D-6FB80CC90925}"/>
    <cellStyle name="Comma 2 2 3 4" xfId="12954" xr:uid="{BED78C73-1A97-40E3-8A28-3B1B828F9523}"/>
    <cellStyle name="Comma 2 2 3 4 2" xfId="16994" xr:uid="{15EB37AB-1D2F-4E1B-A78B-01A64911A535}"/>
    <cellStyle name="Comma 2 2 3 4 2 2" xfId="22220" xr:uid="{7A740BE2-CA25-4140-A4E9-455E8514EFA4}"/>
    <cellStyle name="Comma 2 2 3 4 3" xfId="19638" xr:uid="{DB93BFC5-DBE4-4C54-9986-04B341B9C31A}"/>
    <cellStyle name="Comma 2 2 3 5" xfId="15559" xr:uid="{D5677C66-71EC-4401-B8E5-6DB1C4A38AD7}"/>
    <cellStyle name="Comma 2 2 3 5 2" xfId="18131" xr:uid="{14A3134E-2576-4A4A-997B-FAB127F146C6}"/>
    <cellStyle name="Comma 2 2 3 5 2 2" xfId="23357" xr:uid="{29318E48-4EBF-4921-9AB5-24E0393603B8}"/>
    <cellStyle name="Comma 2 2 3 5 3" xfId="20801" xr:uid="{27DAE2FA-360D-40E7-8B47-D2DA93287D36}"/>
    <cellStyle name="Comma 2 2 3 6" xfId="15858" xr:uid="{D66A2B4C-7AF6-4D39-B413-6AC675B5047F}"/>
    <cellStyle name="Comma 2 2 3 6 2" xfId="21088" xr:uid="{CFFC4BE1-56A8-4899-9D66-0D8C4A685C72}"/>
    <cellStyle name="Comma 2 2 3 7" xfId="18493" xr:uid="{FFCC9912-0923-4DD0-9307-BFBDEDA9227C}"/>
    <cellStyle name="Comma 2 2 3 8" xfId="10582" xr:uid="{1B774479-EEEC-46E6-804F-9E2FC41D4225}"/>
    <cellStyle name="Comma 2 2 4" xfId="4060" xr:uid="{07A80EB6-8BF3-44CA-A720-8F89123C9939}"/>
    <cellStyle name="Comma 2 2 4 2" xfId="12560" xr:uid="{C6DB08A7-9B69-4DDA-B1B9-D7261DFC3ADD}"/>
    <cellStyle name="Comma 2 2 4 2 2" xfId="16624" xr:uid="{A3700D76-9FE8-4099-A93C-DE9999F52C9A}"/>
    <cellStyle name="Comma 2 2 4 2 2 2" xfId="21853" xr:uid="{5CA26829-BFDB-479C-B388-600FFDB0EDCC}"/>
    <cellStyle name="Comma 2 2 4 2 3" xfId="19271" xr:uid="{3AE2E1E8-0101-49EF-ACD9-D5A2A5B07EBE}"/>
    <cellStyle name="Comma 2 2 4 3" xfId="12955" xr:uid="{EA01E19B-F1EC-4AE4-A3D4-4362287CA86A}"/>
    <cellStyle name="Comma 2 2 4 3 2" xfId="16995" xr:uid="{43AFE9B2-25ED-4FC5-AA90-B06EF5EE9227}"/>
    <cellStyle name="Comma 2 2 4 3 2 2" xfId="22221" xr:uid="{71633678-5A57-41DA-8C9E-F7C5260042CF}"/>
    <cellStyle name="Comma 2 2 4 3 3" xfId="19639" xr:uid="{6B8FA9A9-4362-46BC-AB4D-8231C437588D}"/>
    <cellStyle name="Comma 2 2 4 4" xfId="16011" xr:uid="{92029851-789F-40FB-BAE9-A9E8CA0C8C67}"/>
    <cellStyle name="Comma 2 2 4 4 2" xfId="21241" xr:uid="{2E16B3CF-6FD0-4727-951D-BAD569AB8814}"/>
    <cellStyle name="Comma 2 2 4 5" xfId="18659" xr:uid="{E9C1E8BD-D4D4-45C8-A123-B11557107DF0}"/>
    <cellStyle name="Comma 2 2 4 6" xfId="11918" xr:uid="{A96A9A6E-D0FC-49BF-9EDF-586543A9853C}"/>
    <cellStyle name="Comma 2 2 5" xfId="12184" xr:uid="{38BB96D9-5737-4866-A67F-F52793C2DC62}"/>
    <cellStyle name="Comma 2 2 5 2" xfId="12810" xr:uid="{4327EC8C-E591-415E-ACD0-63674C7D08F9}"/>
    <cellStyle name="Comma 2 2 5 2 2" xfId="16870" xr:uid="{EE583388-5933-4C19-B05D-2C088B8397EB}"/>
    <cellStyle name="Comma 2 2 5 2 2 2" xfId="22099" xr:uid="{8CA0EB4C-D9A1-473E-895C-55AAD95467A6}"/>
    <cellStyle name="Comma 2 2 5 2 3" xfId="19517" xr:uid="{432A4AC0-CE81-40DB-8A12-4AF4314E46BE}"/>
    <cellStyle name="Comma 2 2 5 3" xfId="15078" xr:uid="{8AA71637-271F-447F-875C-CAED7C666B64}"/>
    <cellStyle name="Comma 2 2 5 3 2" xfId="17663" xr:uid="{CDDBAA22-9848-4B7C-88FD-9A6F9A681EF2}"/>
    <cellStyle name="Comma 2 2 5 3 2 2" xfId="22889" xr:uid="{8C08E5D7-8126-4DA1-B097-45C462D82437}"/>
    <cellStyle name="Comma 2 2 5 3 3" xfId="20320" xr:uid="{8C788199-1DC4-4F6C-8691-CAD7D89DDDA8}"/>
    <cellStyle name="Comma 2 2 5 4" xfId="16257" xr:uid="{F379ED4A-6A09-4458-85E9-74311BFA2E30}"/>
    <cellStyle name="Comma 2 2 5 4 2" xfId="21487" xr:uid="{A8BB590F-4DB4-4BC9-8E6B-83377BA5B6B4}"/>
    <cellStyle name="Comma 2 2 5 5" xfId="18905" xr:uid="{2C4060FF-E262-4EAC-8282-19009E31E56F}"/>
    <cellStyle name="Comma 2 2 6" xfId="12278" xr:uid="{9496D48B-AC24-45F4-828F-178A4FE9B17A}"/>
    <cellStyle name="Comma 2 2 6 2" xfId="16343" xr:uid="{50FBF947-FAC3-4D5B-B5DF-F8C62D4E1170}"/>
    <cellStyle name="Comma 2 2 6 2 2" xfId="21572" xr:uid="{AEB31C55-84CF-4FC5-84FB-BB3C319A6A7F}"/>
    <cellStyle name="Comma 2 2 6 3" xfId="18990" xr:uid="{9A649E82-AA4A-4922-BC91-63EF34483E3F}"/>
    <cellStyle name="Comma 2 2 7" xfId="12889" xr:uid="{5CAD32D6-79DF-4DFC-8A8E-1454B99F6F08}"/>
    <cellStyle name="Comma 2 2 7 2" xfId="16929" xr:uid="{6B5FD8DC-A190-4A2C-A5F5-138ABDB4EB43}"/>
    <cellStyle name="Comma 2 2 7 2 2" xfId="22155" xr:uid="{E681F163-AE01-43DF-9D08-6FB570F4BB0A}"/>
    <cellStyle name="Comma 2 2 7 3" xfId="19573" xr:uid="{E5D9743D-5E4B-4FD2-ABF7-EC9BE8063C2B}"/>
    <cellStyle name="Comma 2 2 8" xfId="15452" xr:uid="{D423AA6C-E08F-4A04-A5C4-89730CF7177B}"/>
    <cellStyle name="Comma 2 2 8 2" xfId="18024" xr:uid="{D2EE04C0-43FF-4ACF-AAC4-5F72C4832FC7}"/>
    <cellStyle name="Comma 2 2 8 2 2" xfId="23250" xr:uid="{0DD22C33-4CBA-4B12-94C8-5C1C09005A8C}"/>
    <cellStyle name="Comma 2 2 8 3" xfId="20694" xr:uid="{806AFB96-3C4C-4D59-ABF3-FEF0AF027624}"/>
    <cellStyle name="Comma 2 2 9" xfId="15751" xr:uid="{586C5895-DAB3-4B1A-A154-35512C775C57}"/>
    <cellStyle name="Comma 2 2 9 2" xfId="20981" xr:uid="{E4285B14-4CA7-4551-9E74-31885FC91440}"/>
    <cellStyle name="Comma 2 3" xfId="263" xr:uid="{75D529FA-2983-4579-98FC-50B1D60D7141}"/>
    <cellStyle name="Comma 2 3 2" xfId="4083" xr:uid="{D563C7B5-D79A-4743-BC7D-E977FBCECD33}"/>
    <cellStyle name="Comma 2 3 2 2" xfId="12566" xr:uid="{F0BDFE75-210B-4AFA-A40F-06CFDEEA54A2}"/>
    <cellStyle name="Comma 2 3 2 2 2" xfId="16630" xr:uid="{BD5362D8-7892-440E-BD95-1222523B5619}"/>
    <cellStyle name="Comma 2 3 2 2 2 2" xfId="21859" xr:uid="{55104564-ED32-4B64-B38C-D51928A693D8}"/>
    <cellStyle name="Comma 2 3 2 2 3" xfId="19277" xr:uid="{75CC3049-65C5-4AEF-9ABF-0D443EC5674C}"/>
    <cellStyle name="Comma 2 3 2 3" xfId="12956" xr:uid="{2ACF2B38-5ED8-4A12-B0B6-C7AA9B3DB231}"/>
    <cellStyle name="Comma 2 3 2 3 2" xfId="16996" xr:uid="{4D05998D-8D1C-455B-9C0D-AA612062EC15}"/>
    <cellStyle name="Comma 2 3 2 3 2 2" xfId="22222" xr:uid="{AB489882-65F1-4ED6-8B51-268B8B6DDC9A}"/>
    <cellStyle name="Comma 2 3 2 3 3" xfId="19640" xr:uid="{D3F60E3F-3839-44EA-9CAD-CCB6F81D7CD5}"/>
    <cellStyle name="Comma 2 3 2 4" xfId="16017" xr:uid="{3D6AE21B-03E6-4A7D-A299-95A95D056761}"/>
    <cellStyle name="Comma 2 3 2 4 2" xfId="21247" xr:uid="{72423D8F-7E1E-48A1-BB7A-8A112773831E}"/>
    <cellStyle name="Comma 2 3 2 5" xfId="18665" xr:uid="{C30A0E28-C0D4-428B-9ADD-2BC9F78184D9}"/>
    <cellStyle name="Comma 2 3 2 6" xfId="11924" xr:uid="{ADB12537-E8FF-470C-86ED-CB94DF75D71E}"/>
    <cellStyle name="Comma 2 3 3" xfId="12284" xr:uid="{6A6EA0DE-4322-4B3A-8B6A-13C2AC79C0B2}"/>
    <cellStyle name="Comma 2 3 3 2" xfId="15084" xr:uid="{97936320-6EFD-4627-8839-F1EB6A3F84B0}"/>
    <cellStyle name="Comma 2 3 3 2 2" xfId="17669" xr:uid="{B3541291-3D05-4EC3-BA43-09249074DEF1}"/>
    <cellStyle name="Comma 2 3 3 2 2 2" xfId="22895" xr:uid="{00B24884-492C-4A31-BA57-5DD72AD1573E}"/>
    <cellStyle name="Comma 2 3 3 2 3" xfId="20326" xr:uid="{8C674F4D-2231-4A15-A634-615C4B7D1715}"/>
    <cellStyle name="Comma 2 3 3 3" xfId="16349" xr:uid="{0299DFD2-A332-4FCF-8017-606D70DA635C}"/>
    <cellStyle name="Comma 2 3 3 3 2" xfId="21578" xr:uid="{760118A8-D572-4AEE-A669-6F81145014F3}"/>
    <cellStyle name="Comma 2 3 3 4" xfId="18996" xr:uid="{740252A8-FDC3-44FA-AD4B-67789DE16D8F}"/>
    <cellStyle name="Comma 2 3 4" xfId="12913" xr:uid="{B0AE6F74-50CA-4BD7-85F3-ABA331ED4929}"/>
    <cellStyle name="Comma 2 3 4 2" xfId="16953" xr:uid="{20DDE35C-9133-45C0-92C5-D87BFF778743}"/>
    <cellStyle name="Comma 2 3 4 2 2" xfId="22179" xr:uid="{5196AEB4-E16F-48EE-9673-1DB839F4BAF7}"/>
    <cellStyle name="Comma 2 3 4 3" xfId="19597" xr:uid="{5935AEDD-16D0-46E3-B3F5-0992CD1124C4}"/>
    <cellStyle name="Comma 2 3 5" xfId="15458" xr:uid="{2E64F16A-17E7-4F96-A2E4-F177561658C2}"/>
    <cellStyle name="Comma 2 3 5 2" xfId="18030" xr:uid="{F07978FF-16AE-42BE-A84B-6CBB7383B363}"/>
    <cellStyle name="Comma 2 3 5 2 2" xfId="23256" xr:uid="{C4D7374B-5BAE-457D-9D19-85084D67816E}"/>
    <cellStyle name="Comma 2 3 5 3" xfId="20700" xr:uid="{5C4DCF44-9B8C-453C-B8EE-AD3B09E0A5A1}"/>
    <cellStyle name="Comma 2 3 6" xfId="15757" xr:uid="{18FF451B-6D5A-40FF-A279-A1BAFB9598AD}"/>
    <cellStyle name="Comma 2 3 6 2" xfId="20987" xr:uid="{78B49935-BD9B-470F-A3F1-0649746DA360}"/>
    <cellStyle name="Comma 2 3 7" xfId="18384" xr:uid="{592C5A95-8DCA-48D8-9544-589C4C3B8E39}"/>
    <cellStyle name="Comma 2 3 8" xfId="9104" xr:uid="{AE7CB953-B962-478D-82D5-2B12248D7852}"/>
    <cellStyle name="Comma 2 4" xfId="4342" xr:uid="{F7AFEB10-9B2F-4944-B3ED-6B133D34280D}"/>
    <cellStyle name="Comma 2 4 2" xfId="11964" xr:uid="{1F16D44D-5670-408D-A3B6-3591F6B1BA81}"/>
    <cellStyle name="Comma 2 4 2 2" xfId="12606" xr:uid="{E713ED20-13ED-406E-BC34-CA1A207065C0}"/>
    <cellStyle name="Comma 2 4 2 2 2" xfId="16670" xr:uid="{4C5A3436-516B-468E-AA0F-3645C6750191}"/>
    <cellStyle name="Comma 2 4 2 2 2 2" xfId="21899" xr:uid="{894B7107-4156-4674-8A65-082D650BA432}"/>
    <cellStyle name="Comma 2 4 2 2 3" xfId="19317" xr:uid="{1AC849AA-0512-4318-9399-493B49F9EC92}"/>
    <cellStyle name="Comma 2 4 2 3" xfId="14154" xr:uid="{5B78165F-CC61-4DDD-BFA5-1AE99CB9FFE9}"/>
    <cellStyle name="Comma 2 4 2 3 2" xfId="17347" xr:uid="{DD9C2BB0-40FF-4F9B-BF12-8E7A49CD9AD4}"/>
    <cellStyle name="Comma 2 4 2 3 2 2" xfId="22573" xr:uid="{C5ACD89C-128B-4800-97C5-674DBA2A58DD}"/>
    <cellStyle name="Comma 2 4 2 3 3" xfId="20000" xr:uid="{680420EF-0845-4B7B-BA18-0CA287245290}"/>
    <cellStyle name="Comma 2 4 2 4" xfId="16057" xr:uid="{2E5BA843-3C06-4186-A0D3-B0608F5E0C7B}"/>
    <cellStyle name="Comma 2 4 2 4 2" xfId="21287" xr:uid="{6170D021-C966-4CC5-8E16-CED02C24613E}"/>
    <cellStyle name="Comma 2 4 2 5" xfId="18705" xr:uid="{76B73B19-F941-436D-8904-ADD5DA26B8C7}"/>
    <cellStyle name="Comma 2 4 3" xfId="12332" xr:uid="{5F3C59B2-7D63-4114-B860-C011603DF33C}"/>
    <cellStyle name="Comma 2 4 3 2" xfId="15124" xr:uid="{1C19A70A-7DA7-4F9E-BAF3-4374D1567D72}"/>
    <cellStyle name="Comma 2 4 3 2 2" xfId="17709" xr:uid="{98D32C45-8F2F-4DA5-80A2-38FE5C6FBD78}"/>
    <cellStyle name="Comma 2 4 3 2 2 2" xfId="22935" xr:uid="{A197089A-DEF3-4B01-9AD1-DBC5F67A1218}"/>
    <cellStyle name="Comma 2 4 3 2 3" xfId="20366" xr:uid="{91CC8DA6-6AE5-4BDA-8797-B096C116F0C8}"/>
    <cellStyle name="Comma 2 4 3 3" xfId="16397" xr:uid="{269684D7-8544-4477-A867-50C3B5A353EC}"/>
    <cellStyle name="Comma 2 4 3 3 2" xfId="21626" xr:uid="{EE9F52FF-AAE3-428E-9F1C-35D22A48D832}"/>
    <cellStyle name="Comma 2 4 3 4" xfId="19044" xr:uid="{7332407C-F1A1-4DE3-8D2E-F006DE0C02C1}"/>
    <cellStyle name="Comma 2 4 4" xfId="12957" xr:uid="{B3EC96EC-F9D9-4A82-A30D-2F95B113A1E6}"/>
    <cellStyle name="Comma 2 4 4 2" xfId="16997" xr:uid="{6E8297D2-FE81-41E4-9AAE-5BF56CCD744F}"/>
    <cellStyle name="Comma 2 4 4 2 2" xfId="22223" xr:uid="{9E95972B-D4E4-4552-AE61-1AA2CB826E7F}"/>
    <cellStyle name="Comma 2 4 4 3" xfId="19641" xr:uid="{9B47A7A6-DB05-4296-BD32-5ECC5FC51287}"/>
    <cellStyle name="Comma 2 4 5" xfId="15498" xr:uid="{B25C0AFA-DFA9-480F-9BA8-B99A7D80FF87}"/>
    <cellStyle name="Comma 2 4 5 2" xfId="18070" xr:uid="{3A0B2A58-4041-4D68-ABD9-7A34463F0E5A}"/>
    <cellStyle name="Comma 2 4 5 2 2" xfId="23296" xr:uid="{CEE30FB4-C631-44F8-9897-E0AFD0DF2492}"/>
    <cellStyle name="Comma 2 4 5 3" xfId="20740" xr:uid="{6CE4BC58-0FDA-47A9-B538-0140316A0990}"/>
    <cellStyle name="Comma 2 4 6" xfId="15797" xr:uid="{25C52BDB-69AA-4265-8A8B-32DBE8F26076}"/>
    <cellStyle name="Comma 2 4 6 2" xfId="21027" xr:uid="{5C8771A6-7EA2-42B4-9265-002B56A0351B}"/>
    <cellStyle name="Comma 2 4 7" xfId="18432" xr:uid="{B4940360-FE4A-4B26-A2AC-C9D46C75AED8}"/>
    <cellStyle name="Comma 2 4 8" xfId="9235" xr:uid="{4BA7C979-4C22-4594-AD9B-AB92835F16BC}"/>
    <cellStyle name="Comma 2 5" xfId="4034" xr:uid="{F1F24EDD-8E4B-4780-A598-724D4AB7E696}"/>
    <cellStyle name="Comma 2 5 2" xfId="11914" xr:uid="{FA703D16-EB5B-4D43-B931-09E8B85FBDA5}"/>
    <cellStyle name="Comma 2 5 2 2" xfId="12556" xr:uid="{2C273588-BCDF-44FB-A542-FD163EA67605}"/>
    <cellStyle name="Comma 2 5 2 2 2" xfId="16620" xr:uid="{01E4E9C6-2CF5-4DD9-A93D-E5845ECD4140}"/>
    <cellStyle name="Comma 2 5 2 2 2 2" xfId="21849" xr:uid="{013E7CCB-A29A-4B10-8C78-E0428848ED17}"/>
    <cellStyle name="Comma 2 5 2 2 3" xfId="19267" xr:uid="{4C7FEC21-1168-4418-AEBA-401D7D73ED39}"/>
    <cellStyle name="Comma 2 5 2 3" xfId="15074" xr:uid="{23FDF87D-D16A-4F76-87C2-4FA89BA15B8D}"/>
    <cellStyle name="Comma 2 5 2 3 2" xfId="17659" xr:uid="{A3F4F463-707F-4A41-ADB5-223AAD8B8C56}"/>
    <cellStyle name="Comma 2 5 2 3 2 2" xfId="22885" xr:uid="{BEF0C377-0C46-41C1-BE5E-69506C39AA07}"/>
    <cellStyle name="Comma 2 5 2 3 3" xfId="20316" xr:uid="{72DA5DF9-5BE3-456C-AFC7-45F17CD56FE5}"/>
    <cellStyle name="Comma 2 5 2 4" xfId="16007" xr:uid="{91597694-900A-4461-943C-7295DE02DA51}"/>
    <cellStyle name="Comma 2 5 2 4 2" xfId="21237" xr:uid="{C2F03081-8893-4E25-8790-702D7BCD3F2D}"/>
    <cellStyle name="Comma 2 5 2 5" xfId="18655" xr:uid="{1DBE508F-CC0D-4F0E-81BD-58AFD928090B}"/>
    <cellStyle name="Comma 2 5 3" xfId="12274" xr:uid="{F0F9479E-1C65-42FA-AD15-F1629AD93A36}"/>
    <cellStyle name="Comma 2 5 3 2" xfId="16339" xr:uid="{DC81E81C-808E-429B-B86D-0E2C537CFE1A}"/>
    <cellStyle name="Comma 2 5 3 2 2" xfId="21568" xr:uid="{C9E92B71-A20C-4921-8DCB-45ECC46C5AF8}"/>
    <cellStyle name="Comma 2 5 3 3" xfId="18986" xr:uid="{356A00A8-0A0F-4270-BA95-D89EC1596664}"/>
    <cellStyle name="Comma 2 5 4" xfId="12958" xr:uid="{C2CF9123-A693-40A1-88DD-2193E3C86C5B}"/>
    <cellStyle name="Comma 2 5 4 2" xfId="16998" xr:uid="{CD83B490-B06A-4A69-B1D6-3E121E4C884A}"/>
    <cellStyle name="Comma 2 5 4 2 2" xfId="22224" xr:uid="{8268F423-5591-436F-8965-A3A80FDAAC26}"/>
    <cellStyle name="Comma 2 5 4 3" xfId="19642" xr:uid="{D0060509-E92C-4125-A8D2-6F63D9D1D0BB}"/>
    <cellStyle name="Comma 2 5 5" xfId="15448" xr:uid="{CE90ECB4-3884-445F-8975-C11C43E4BEE8}"/>
    <cellStyle name="Comma 2 5 5 2" xfId="18020" xr:uid="{2B34BDBD-A0E9-4838-A1DA-C1A9D948B195}"/>
    <cellStyle name="Comma 2 5 5 2 2" xfId="23246" xr:uid="{D19AF354-B16E-4A50-A8AB-94F7FF678BB1}"/>
    <cellStyle name="Comma 2 5 5 3" xfId="20690" xr:uid="{F8B289B5-3839-4931-91C3-20B0BD303337}"/>
    <cellStyle name="Comma 2 5 6" xfId="15747" xr:uid="{11C77007-AC2C-4F93-B872-C00D45362F73}"/>
    <cellStyle name="Comma 2 5 6 2" xfId="20977" xr:uid="{60FE2679-56DA-4DCC-B5EA-EB9C90534DBD}"/>
    <cellStyle name="Comma 2 5 7" xfId="18374" xr:uid="{F4090E6D-4F3B-4F0E-9DF8-66AC39F9CDDE}"/>
    <cellStyle name="Comma 2 5 8" xfId="9063" xr:uid="{947824EF-199F-4DE5-9F1A-F954DBD3169D}"/>
    <cellStyle name="Comma 2 6" xfId="2131" xr:uid="{9034A08E-CC3A-49E3-8783-3AD90E9D9A64}"/>
    <cellStyle name="Comma 2 6 2" xfId="12508" xr:uid="{92CE0313-2E68-40F0-90DD-0B0106A90932}"/>
    <cellStyle name="Comma 2 6 2 2" xfId="16572" xr:uid="{C220AB0C-94FA-4507-8877-5FBDDAA1B6BE}"/>
    <cellStyle name="Comma 2 6 2 2 2" xfId="21801" xr:uid="{07EBEA52-5920-497E-A337-885F2F739A21}"/>
    <cellStyle name="Comma 2 6 2 3" xfId="19219" xr:uid="{FDE62F35-2E52-46F4-90E9-41D4FEE19C9F}"/>
    <cellStyle name="Comma 2 6 3" xfId="13401" xr:uid="{BEEB3742-B7D3-45E5-A954-3C78138C9DAC}"/>
    <cellStyle name="Comma 2 6 3 2" xfId="17258" xr:uid="{078A8807-BA1B-482A-AF29-22D2817769EA}"/>
    <cellStyle name="Comma 2 6 3 2 2" xfId="22484" xr:uid="{B9E38422-A7CB-47D0-B64A-94CC0029C002}"/>
    <cellStyle name="Comma 2 6 3 3" xfId="19906" xr:uid="{DC1123C7-0EFF-4013-A6C8-56E179E7C1D8}"/>
    <cellStyle name="Comma 2 6 4" xfId="15959" xr:uid="{265FFA40-43B5-4228-BDDC-30FA2026113C}"/>
    <cellStyle name="Comma 2 6 4 2" xfId="21189" xr:uid="{A060FF3B-9925-4C46-B5DE-D6B05C7F3B69}"/>
    <cellStyle name="Comma 2 6 5" xfId="18607" xr:uid="{3D15C5D2-BFFF-4FB5-82C1-B10F7D7C6B68}"/>
    <cellStyle name="Comma 2 6 6" xfId="11866" xr:uid="{2E645041-0792-4B09-ABDD-872058FF853E}"/>
    <cellStyle name="Comma 2 7" xfId="12166" xr:uid="{0755C4A4-5465-4F5D-8111-C6D927736BCD}"/>
    <cellStyle name="Comma 2 7 2" xfId="12793" xr:uid="{5A908E75-0CF2-4D23-976F-A90A286355E4}"/>
    <cellStyle name="Comma 2 7 2 2" xfId="16853" xr:uid="{2066C5BC-DBB5-4D54-8D32-E857825BC446}"/>
    <cellStyle name="Comma 2 7 2 2 2" xfId="22082" xr:uid="{D2BD2D0F-36A2-4824-9313-D1FD7076EF27}"/>
    <cellStyle name="Comma 2 7 2 3" xfId="19500" xr:uid="{B1E2098E-E87D-4349-B93C-D8D23537B488}"/>
    <cellStyle name="Comma 2 7 3" xfId="15026" xr:uid="{D146ED77-CBF5-4773-9EAE-7E70C722F051}"/>
    <cellStyle name="Comma 2 7 3 2" xfId="17611" xr:uid="{130392C5-EFD8-48A9-8DDD-7480518E3956}"/>
    <cellStyle name="Comma 2 7 3 2 2" xfId="22837" xr:uid="{6F0B064D-C0C4-4852-B1AF-1748B59F7285}"/>
    <cellStyle name="Comma 2 7 3 3" xfId="20268" xr:uid="{6F2CB844-86AB-48AA-85CE-D73992501E42}"/>
    <cellStyle name="Comma 2 7 4" xfId="16240" xr:uid="{865DB76F-DFA9-49C4-873A-861F3635C22B}"/>
    <cellStyle name="Comma 2 7 4 2" xfId="21470" xr:uid="{727ED120-1D3E-48E7-86B4-228B3F3EF5D6}"/>
    <cellStyle name="Comma 2 7 5" xfId="18888" xr:uid="{3ACECEF5-625F-4C83-8102-FC4B5E871583}"/>
    <cellStyle name="Comma 2 8" xfId="12218" xr:uid="{12CF4295-BBD3-47D2-982E-F850A7E300A1}"/>
    <cellStyle name="Comma 2 8 2" xfId="16285" xr:uid="{7504C1E3-5FD5-4277-BAD2-38648643F268}"/>
    <cellStyle name="Comma 2 8 2 2" xfId="21514" xr:uid="{607F4300-F2AA-4596-8F0F-C30F80CF5299}"/>
    <cellStyle name="Comma 2 8 3" xfId="18932" xr:uid="{47F27A57-2A33-41C6-B089-01A9748C28B2}"/>
    <cellStyle name="Comma 2 9" xfId="12861" xr:uid="{6D1DF4E7-C819-40DD-A40C-6E89DFFCC9E5}"/>
    <cellStyle name="Comma 2 9 2" xfId="16903" xr:uid="{9888FBB0-5BE7-45C2-B6D4-5910317408A4}"/>
    <cellStyle name="Comma 2 9 2 2" xfId="22129" xr:uid="{5C2AB31A-5A27-4DAA-9F56-636F82145D2E}"/>
    <cellStyle name="Comma 2 9 3" xfId="19547" xr:uid="{ADF53243-97CB-404A-BDBF-8E836F65DF13}"/>
    <cellStyle name="Comma 3" xfId="82" xr:uid="{9AC74FAD-FCD1-47E0-95DF-A2FA5740BAE6}"/>
    <cellStyle name="Comma 3 2" xfId="207" xr:uid="{FD60A4D2-6EFE-4B31-9EEF-A3ED517E8747}"/>
    <cellStyle name="Comma 3 2 2" xfId="12764" xr:uid="{1A201ADA-D6FE-493E-998B-CF28107D8832}"/>
    <cellStyle name="Comma 3 2 2 2" xfId="12959" xr:uid="{4BE4764A-E8B1-4F7F-B8EA-C736D93ECA0A}"/>
    <cellStyle name="Comma 3 2 2 2 2" xfId="16999" xr:uid="{ED56EE8F-5664-4E43-B60A-A7F579915F63}"/>
    <cellStyle name="Comma 3 2 2 2 2 2" xfId="22225" xr:uid="{A36F16D6-82B4-4DDB-906F-C6B5CC96C0E6}"/>
    <cellStyle name="Comma 3 2 2 2 3" xfId="19643" xr:uid="{E43C0A36-7848-4349-9734-180A81C801BF}"/>
    <cellStyle name="Comma 3 2 2 3" xfId="12946" xr:uid="{B0DFFA6C-3461-487D-AE73-866272E4185C}"/>
    <cellStyle name="Comma 3 2 2 3 2" xfId="16986" xr:uid="{5A02786D-BDB2-4241-8557-AEBC68DE069C}"/>
    <cellStyle name="Comma 3 2 2 3 2 2" xfId="22212" xr:uid="{50836B62-C276-4E83-A59C-511F7EA8EBDA}"/>
    <cellStyle name="Comma 3 2 2 3 3" xfId="19630" xr:uid="{E5EC8F5D-B06D-443A-A19F-D03E95F1E3BA}"/>
    <cellStyle name="Comma 3 2 2 4" xfId="16824" xr:uid="{92A2E1C1-CC44-4FB7-9814-7770DF02D7E7}"/>
    <cellStyle name="Comma 3 2 2 4 2" xfId="22053" xr:uid="{75ED7C70-6F0D-40B9-97BC-AD9C4483FB4A}"/>
    <cellStyle name="Comma 3 2 2 5" xfId="19471" xr:uid="{8BC19BCA-8B35-4FDA-8D4F-C5B21F37575A}"/>
    <cellStyle name="Comma 3 2 3" xfId="12960" xr:uid="{831AD771-2D0F-49AD-84EC-9953575BFAFB}"/>
    <cellStyle name="Comma 3 2 3 2" xfId="17000" xr:uid="{28C5AB97-73E3-4C11-A95E-178A3558D7EB}"/>
    <cellStyle name="Comma 3 2 3 2 2" xfId="22226" xr:uid="{CBF07E24-861E-4883-BB32-255E28850D07}"/>
    <cellStyle name="Comma 3 2 3 3" xfId="19644" xr:uid="{979B02DF-41EB-44ED-BE18-35E52650F1DC}"/>
    <cellStyle name="Comma 3 2 4" xfId="12961" xr:uid="{F69EAC82-BBC7-419D-8FC5-CD89FBDD955E}"/>
    <cellStyle name="Comma 3 2 4 2" xfId="17001" xr:uid="{158A6FD3-86A7-4339-9155-BCB51F8603D9}"/>
    <cellStyle name="Comma 3 2 4 2 2" xfId="22227" xr:uid="{30DEC0D9-3E1E-42DA-B930-8AF8B6C845F4}"/>
    <cellStyle name="Comma 3 2 4 3" xfId="19645" xr:uid="{2DF2BEA9-463F-405E-BC21-1D0B288E4A14}"/>
    <cellStyle name="Comma 3 2 5" xfId="12896" xr:uid="{9AC2309B-1ED1-481F-9407-627EB05C0808}"/>
    <cellStyle name="Comma 3 2 5 2" xfId="16936" xr:uid="{218BD61A-B779-4E20-B5E1-3E7ACF755B8F}"/>
    <cellStyle name="Comma 3 2 5 2 2" xfId="22162" xr:uid="{5DE08F09-E5C5-4B48-823C-7A113A5CA1FE}"/>
    <cellStyle name="Comma 3 2 5 3" xfId="19580" xr:uid="{23D6F92D-2215-4A36-885F-C87F39EA5511}"/>
    <cellStyle name="Comma 3 2 6" xfId="16211" xr:uid="{65A87A6D-8A75-4668-806F-789F774381EC}"/>
    <cellStyle name="Comma 3 2 6 2" xfId="21441" xr:uid="{91F23A7D-34D9-45D6-8767-9B6576C91D67}"/>
    <cellStyle name="Comma 3 2 7" xfId="18859" xr:uid="{FD88FEFA-4D99-4134-B190-E6A9AC9382CB}"/>
    <cellStyle name="Comma 3 2 8" xfId="12133" xr:uid="{E418B22D-4E94-4DA1-8136-7BBF7481726F}"/>
    <cellStyle name="Comma 3 3" xfId="7288" xr:uid="{49883001-E6C7-416C-9670-E938C2349BDE}"/>
    <cellStyle name="Comma 3 3 2" xfId="12962" xr:uid="{D16792B6-1448-4A5E-B424-B5EF3F740944}"/>
    <cellStyle name="Comma 3 3 2 2" xfId="17002" xr:uid="{40BD2434-5335-4FF0-9BE2-BA1AAF26D88C}"/>
    <cellStyle name="Comma 3 3 2 2 2" xfId="22228" xr:uid="{B408E7B2-5349-45CA-9DC2-6A53E562025C}"/>
    <cellStyle name="Comma 3 3 2 3" xfId="19646" xr:uid="{AF4B6253-9DB6-4898-876E-9868416F446E}"/>
    <cellStyle name="Comma 3 3 3" xfId="16960" xr:uid="{1FB27471-9CBB-42FC-8E12-75B08D43CDB8}"/>
    <cellStyle name="Comma 3 3 3 2" xfId="22186" xr:uid="{CCF087CB-16F0-44FC-A8B1-8533CDE6977A}"/>
    <cellStyle name="Comma 3 3 4" xfId="19604" xr:uid="{A5DE42EC-F827-47F6-987C-4CA1A96BF3B7}"/>
    <cellStyle name="Comma 3 3 5" xfId="12920" xr:uid="{5502C264-E356-4D5F-8FB3-7A263FCD79D2}"/>
    <cellStyle name="Comma 3 4" xfId="12963" xr:uid="{E9133C49-8BF2-481B-9BA9-D2FAE815C850}"/>
    <cellStyle name="Comma 3 4 2" xfId="17003" xr:uid="{01BD33FB-74EB-4AB8-BA8C-24A7AF707C26}"/>
    <cellStyle name="Comma 3 4 2 2" xfId="22229" xr:uid="{CBA5CBDB-A5C5-445E-B9C0-F4F5A2FE6D9A}"/>
    <cellStyle name="Comma 3 4 3" xfId="19647" xr:uid="{C2424233-89D3-446D-94FF-D68F7F05D6AD}"/>
    <cellStyle name="Comma 3 5" xfId="12964" xr:uid="{505DA584-0E06-4131-8B55-87203BB5F46A}"/>
    <cellStyle name="Comma 3 5 2" xfId="17004" xr:uid="{58615CA6-55DC-4571-9762-BFC68186F575}"/>
    <cellStyle name="Comma 3 5 2 2" xfId="22230" xr:uid="{5A5043B5-5B9E-4456-B416-9C15C39D4DC1}"/>
    <cellStyle name="Comma 3 5 3" xfId="19648" xr:uid="{07FB551E-63E4-42F7-9341-3BF5E3DDC31D}"/>
    <cellStyle name="Comma 3 6" xfId="14876" xr:uid="{0788EBF7-99DD-45B3-B7CE-97702B31C0E3}"/>
    <cellStyle name="Comma 3 7" xfId="12868" xr:uid="{D7A5775A-AA03-472D-8697-4F239AF306E8}"/>
    <cellStyle name="Comma 3 7 2" xfId="16910" xr:uid="{A0BE780B-377B-4BC5-A39C-0011D21F7625}"/>
    <cellStyle name="Comma 3 7 2 2" xfId="22136" xr:uid="{D01FB137-2F3C-49EC-A4B2-9EC26D18CD4A}"/>
    <cellStyle name="Comma 3 7 3" xfId="19554" xr:uid="{3C988B5A-E92B-4F65-976C-0223739FAC13}"/>
    <cellStyle name="Comma 4" xfId="250" xr:uid="{96B74245-3621-45FA-899D-30AF29313800}"/>
    <cellStyle name="Comma 4 2" xfId="12502" xr:uid="{C7804D8C-9D88-44E8-9F43-6C2372520700}"/>
    <cellStyle name="Comma 4 2 2" xfId="12965" xr:uid="{0B4D3B2E-482B-4010-8F4E-68AF109232DB}"/>
    <cellStyle name="Comma 4 2 2 2" xfId="17005" xr:uid="{7F00A2F4-2892-426D-B59F-0FBE1455FFEF}"/>
    <cellStyle name="Comma 4 2 2 2 2" xfId="22231" xr:uid="{6B2687AE-227A-4F0B-A008-F65E07F02206}"/>
    <cellStyle name="Comma 4 2 2 3" xfId="19649" xr:uid="{EC29DF8B-930F-47CF-BF00-4D948733A4E8}"/>
    <cellStyle name="Comma 4 2 3" xfId="12932" xr:uid="{FC8D9AAF-0617-4A6C-8D33-367D4AA9B365}"/>
    <cellStyle name="Comma 4 2 3 2" xfId="16972" xr:uid="{E6876E98-9338-47E5-B2D3-27069471208F}"/>
    <cellStyle name="Comma 4 2 3 2 2" xfId="22198" xr:uid="{D2151E2A-3B24-4E27-9A55-900CD78AED19}"/>
    <cellStyle name="Comma 4 2 3 3" xfId="19616" xr:uid="{E6CAB6BE-EFF0-4983-9F31-91B57B9C7163}"/>
    <cellStyle name="Comma 4 2 4" xfId="16566" xr:uid="{5DDA0B17-EB7F-4750-B1AE-904EC772B686}"/>
    <cellStyle name="Comma 4 2 4 2" xfId="21795" xr:uid="{AC894412-2E45-43F0-B386-826A87EB9A2C}"/>
    <cellStyle name="Comma 4 2 5" xfId="19213" xr:uid="{F4077949-CCF0-4553-8E77-A11582FBC338}"/>
    <cellStyle name="Comma 4 3" xfId="12966" xr:uid="{7B123B1F-3A22-4FC4-915D-3F132569E195}"/>
    <cellStyle name="Comma 4 3 2" xfId="17006" xr:uid="{6380EA86-7F7C-4949-93EB-B73CE108FC20}"/>
    <cellStyle name="Comma 4 3 2 2" xfId="22232" xr:uid="{ABB5CC84-D3BC-4EE2-849B-864BDAB44067}"/>
    <cellStyle name="Comma 4 3 3" xfId="19650" xr:uid="{91494F2E-C61E-4701-B2A9-C0944EA6A25A}"/>
    <cellStyle name="Comma 4 4" xfId="12967" xr:uid="{CB6A89BF-2E9C-4441-A46E-BF2BBF4F2CDF}"/>
    <cellStyle name="Comma 4 4 2" xfId="17007" xr:uid="{0CAA835E-D573-41FE-8052-705BC77CA9D2}"/>
    <cellStyle name="Comma 4 4 2 2" xfId="22233" xr:uid="{81C655EE-E7E7-4A75-8026-93C6044CFA9C}"/>
    <cellStyle name="Comma 4 4 3" xfId="19651" xr:uid="{89DC9592-293A-429E-83D3-3D05C81FB5C3}"/>
    <cellStyle name="Comma 4 5" xfId="12882" xr:uid="{DF0DF413-7398-4A59-B961-D1CB0C634CCF}"/>
    <cellStyle name="Comma 4 5 2" xfId="16922" xr:uid="{1A0098A0-9807-4F11-A8C0-C8A9F61C0E02}"/>
    <cellStyle name="Comma 4 5 2 2" xfId="22148" xr:uid="{537D7452-54A3-4604-ACB3-4EA83E8DE470}"/>
    <cellStyle name="Comma 4 5 3" xfId="19566" xr:uid="{06EA75D3-6005-4012-BA95-AA7C1EB9D233}"/>
    <cellStyle name="Comma 4 6" xfId="15953" xr:uid="{CF9A4298-23D4-411B-9172-57AB8C19F6A8}"/>
    <cellStyle name="Comma 4 6 2" xfId="21183" xr:uid="{94AB1636-FEC9-4948-B1F4-FBF5EB5F3FC6}"/>
    <cellStyle name="Comma 4 7" xfId="18601" xr:uid="{E3355367-6307-4E1A-81A7-A02573E061E4}"/>
    <cellStyle name="Comma 4 8" xfId="11860" xr:uid="{D8FEE18C-6684-43B8-9788-9280CAB77E27}"/>
    <cellStyle name="Comma 5" xfId="2112" xr:uid="{F8A75AE6-568C-4301-9E5C-A214D96305A0}"/>
    <cellStyle name="Comma 5 2" xfId="12780" xr:uid="{EE5565A4-A10F-4EB1-979D-89FF7D326EEF}"/>
    <cellStyle name="Comma 5 2 2" xfId="12968" xr:uid="{95C9EEF6-954C-40B2-936F-1DB8599ACAC3}"/>
    <cellStyle name="Comma 5 2 2 2" xfId="17008" xr:uid="{1EED883F-3CD8-4A26-951E-DB5416D166D3}"/>
    <cellStyle name="Comma 5 2 2 2 2" xfId="22234" xr:uid="{9207B0FA-97AC-43A8-8ABB-A475A448F24D}"/>
    <cellStyle name="Comma 5 2 2 3" xfId="19652" xr:uid="{D2EBD463-E7DD-420B-8763-26804609443F}"/>
    <cellStyle name="Comma 5 2 3" xfId="16840" xr:uid="{9FDCB3BA-6D1B-407E-8696-2471B89EEC38}"/>
    <cellStyle name="Comma 5 2 3 2" xfId="22069" xr:uid="{E3A24740-D747-43DF-B72C-522DD61E43FA}"/>
    <cellStyle name="Comma 5 2 4" xfId="19487" xr:uid="{031A4D68-45B6-4A78-AC4E-EED5FBB38B85}"/>
    <cellStyle name="Comma 5 3" xfId="12906" xr:uid="{CE514706-BA4F-489A-B520-EF556B2516BA}"/>
    <cellStyle name="Comma 5 3 2" xfId="16946" xr:uid="{219CB0E4-69D5-44E8-9813-C01E89BD1EC9}"/>
    <cellStyle name="Comma 5 3 2 2" xfId="22172" xr:uid="{7CC43C98-0D54-465B-9FBB-253B8122FB28}"/>
    <cellStyle name="Comma 5 3 3" xfId="19590" xr:uid="{B23B42CF-9573-407D-818C-3A1D8B296E16}"/>
    <cellStyle name="Comma 5 4" xfId="16227" xr:uid="{1A7394BC-27CB-4A12-BDCC-1C70A0EE5567}"/>
    <cellStyle name="Comma 5 4 2" xfId="21457" xr:uid="{822044D6-E956-4057-929D-2D14712EF77E}"/>
    <cellStyle name="Comma 5 5" xfId="18875" xr:uid="{A02B9061-19E8-4F51-A97E-D59B73D9317A}"/>
    <cellStyle name="Comma 5 6" xfId="12153" xr:uid="{BA35C836-A5CB-463D-A1FD-82AE49378644}"/>
    <cellStyle name="Comma 6" xfId="12212" xr:uid="{3C16EB0F-7FBA-4BBD-B8C5-81B43FD09909}"/>
    <cellStyle name="Comma 6 2" xfId="12969" xr:uid="{13D6672E-3DE6-49CD-B240-CE38DE909046}"/>
    <cellStyle name="Comma 6 2 2" xfId="17009" xr:uid="{40683E0F-E805-40A1-94FA-8498F8CEA8B3}"/>
    <cellStyle name="Comma 6 2 2 2" xfId="22235" xr:uid="{8E1F9A08-5D40-4555-968A-0F972A2389DA}"/>
    <cellStyle name="Comma 6 2 3" xfId="19653" xr:uid="{E007EAAE-A5E9-4909-9939-6B18FD52DEB1}"/>
    <cellStyle name="Comma 6 3" xfId="16279" xr:uid="{85F72C2A-15BE-4698-BCAC-E02101E88B1B}"/>
    <cellStyle name="Comma 6 3 2" xfId="21508" xr:uid="{13745B6F-6369-4398-9D86-2E996E7FBB79}"/>
    <cellStyle name="Comma 6 4" xfId="18926" xr:uid="{383086F6-E2C4-4881-A9CE-287828D6F384}"/>
    <cellStyle name="Comma 7" xfId="12970" xr:uid="{27B7E5F3-40A3-41D3-87C7-70361CFC3F18}"/>
    <cellStyle name="Comma 7 2" xfId="17010" xr:uid="{F82FDFD5-7560-40A7-A9CA-81AC60A5006B}"/>
    <cellStyle name="Comma 7 2 2" xfId="22236" xr:uid="{C9917E8A-9F5F-4F40-90F4-A391EF250CC0}"/>
    <cellStyle name="Comma 7 3" xfId="19654" xr:uid="{89886647-941A-4EA2-89A9-C148A7007D31}"/>
    <cellStyle name="Comma 8" xfId="12850" xr:uid="{00F49563-B19E-454B-9140-90CFE89AAB2E}"/>
    <cellStyle name="Comma 8 2" xfId="16892" xr:uid="{34914076-C0A9-42F7-8E9D-DDD91846E5CA}"/>
    <cellStyle name="Comma 8 2 2" xfId="22118" xr:uid="{20F06ECA-C850-4F37-8147-6A4FB4AC6F3A}"/>
    <cellStyle name="Comma 8 3" xfId="19536" xr:uid="{F95B5410-7C4C-48C9-800C-D700F9883CA1}"/>
    <cellStyle name="Comma 9" xfId="13393" xr:uid="{FD58D231-3A9C-4F6F-9EFA-E0F85B808931}"/>
    <cellStyle name="Comma 9 2" xfId="17252" xr:uid="{B1D99B67-C6AE-4D42-9D98-8DF0E38FB7E8}"/>
    <cellStyle name="Comma 9 2 2" xfId="22478" xr:uid="{D3DAA64E-5B86-48B5-BFB4-A55044EFA1F7}"/>
    <cellStyle name="Comma 9 3" xfId="19900" xr:uid="{F2BCBFF6-271D-4282-AEF5-EF410D436003}"/>
    <cellStyle name="Comma_BAL CONSOL - UAB - 2005-FIM" xfId="4343" xr:uid="{9A390F0A-E6EB-42F7-A71B-BDF4F7D8EF5D}"/>
    <cellStyle name="Cor1 2" xfId="888" xr:uid="{A72A70C0-6E1B-4457-AAC9-539EB4FE5291}"/>
    <cellStyle name="Cor2 2" xfId="889" xr:uid="{22160E03-A7AE-406F-A408-91115046CDC2}"/>
    <cellStyle name="Cor3 2" xfId="890" xr:uid="{9F053AD5-52C6-4330-AFFC-F964EB434DC3}"/>
    <cellStyle name="Cor4 2" xfId="891" xr:uid="{F277F465-828F-4690-8E42-391959643654}"/>
    <cellStyle name="Cor5 2" xfId="892" xr:uid="{9C0340B6-FB91-4F45-878E-084D77078715}"/>
    <cellStyle name="Cor6 2" xfId="893" xr:uid="{B9F31F8F-B8BD-4194-9A1C-383607D08313}"/>
    <cellStyle name="Correcto 2" xfId="894" xr:uid="{1BFE434D-6278-4990-9948-6F98DDC968BD}"/>
    <cellStyle name="Currency" xfId="12839" xr:uid="{1F05BA53-DE62-43EF-98D6-E355A0E9178A}"/>
    <cellStyle name="Currency 10" xfId="19529" xr:uid="{28E8BEF8-490A-467D-BDB6-1F7C5E7027C8}"/>
    <cellStyle name="Currency 2" xfId="4035" xr:uid="{F9C385EF-8ED6-46DE-9052-3551DE41D726}"/>
    <cellStyle name="Currency 2 10" xfId="18375" xr:uid="{06697FB5-08F4-4266-B23E-EB8D9FFAC397}"/>
    <cellStyle name="Currency 2 11" xfId="9064" xr:uid="{EA1070D9-5452-407A-B25A-E0657BCA148B}"/>
    <cellStyle name="Currency 2 2" xfId="4061" xr:uid="{2C97E3D0-040E-4AE8-AB71-F0FFD1820B47}"/>
    <cellStyle name="Currency 2 2 10" xfId="9082" xr:uid="{22FA8753-CADA-4D87-84E5-1BD88DFACB31}"/>
    <cellStyle name="Currency 2 2 2" xfId="4102" xr:uid="{18B1BB69-E888-4B3E-A314-BBD2A955DB11}"/>
    <cellStyle name="Currency 2 2 2 2" xfId="11929" xr:uid="{D4473F0C-A95A-4424-8E10-D7530887B5DC}"/>
    <cellStyle name="Currency 2 2 2 2 2" xfId="12571" xr:uid="{049B40A1-BB0B-4D5A-A27B-B1B777D4B051}"/>
    <cellStyle name="Currency 2 2 2 2 2 2" xfId="16635" xr:uid="{F5995628-11C2-4845-ACD9-44B321FF1B0E}"/>
    <cellStyle name="Currency 2 2 2 2 2 2 2" xfId="21864" xr:uid="{FB81F940-5EBF-4793-A53B-04718A3E7854}"/>
    <cellStyle name="Currency 2 2 2 2 2 3" xfId="19282" xr:uid="{21AB1D8C-4F13-44D1-B1E2-9A4823B4687D}"/>
    <cellStyle name="Currency 2 2 2 2 3" xfId="12971" xr:uid="{6F063353-25D6-4135-9E27-F7444BA254D6}"/>
    <cellStyle name="Currency 2 2 2 2 3 2" xfId="17011" xr:uid="{D5C52F75-5033-4BED-8C06-7EF5B3233374}"/>
    <cellStyle name="Currency 2 2 2 2 3 2 2" xfId="22237" xr:uid="{38D982CD-711B-4C77-8FB4-2775975604CE}"/>
    <cellStyle name="Currency 2 2 2 2 3 3" xfId="19655" xr:uid="{1CA9F6E6-65EC-4A42-A837-EEBA4D0B48F3}"/>
    <cellStyle name="Currency 2 2 2 2 4" xfId="16022" xr:uid="{E5290B17-66EF-4465-9995-CCBE1090A4E8}"/>
    <cellStyle name="Currency 2 2 2 2 4 2" xfId="21252" xr:uid="{8430ACD5-C93A-489D-9E1F-5E7C13984900}"/>
    <cellStyle name="Currency 2 2 2 2 5" xfId="18670" xr:uid="{7795F792-6F54-4F46-A310-1C30F3117127}"/>
    <cellStyle name="Currency 2 2 2 3" xfId="12289" xr:uid="{2EBD1BC7-CCB0-4F71-8654-56CEC4748FC1}"/>
    <cellStyle name="Currency 2 2 2 3 2" xfId="15089" xr:uid="{BFF93B19-5F62-40F4-971E-ABA1CC147687}"/>
    <cellStyle name="Currency 2 2 2 3 2 2" xfId="17674" xr:uid="{3934D507-3E0B-4CFF-B710-40DBD292D456}"/>
    <cellStyle name="Currency 2 2 2 3 2 2 2" xfId="22900" xr:uid="{6C0CE46C-9F8C-453F-90A0-8CA6FE47F115}"/>
    <cellStyle name="Currency 2 2 2 3 2 3" xfId="20331" xr:uid="{28EBD0C9-8D36-4EF9-A946-895CE4413855}"/>
    <cellStyle name="Currency 2 2 2 3 3" xfId="16354" xr:uid="{645775B3-B151-4A79-8FDC-2C1711B71DEB}"/>
    <cellStyle name="Currency 2 2 2 3 3 2" xfId="21583" xr:uid="{EB90AAA3-A559-4956-8D61-1E25847DD81F}"/>
    <cellStyle name="Currency 2 2 2 3 4" xfId="19001" xr:uid="{2808D6A0-5203-4D24-AD02-58F64ECEBB45}"/>
    <cellStyle name="Currency 2 2 2 4" xfId="12941" xr:uid="{99A9BDB1-5D05-4BCD-ACBA-C38ED18E38A7}"/>
    <cellStyle name="Currency 2 2 2 4 2" xfId="16981" xr:uid="{25F17480-B3E9-4E28-8E8C-699618EF4DAF}"/>
    <cellStyle name="Currency 2 2 2 4 2 2" xfId="22207" xr:uid="{2FF67CB6-3F63-4571-8B6B-B81CBA8E8E24}"/>
    <cellStyle name="Currency 2 2 2 4 3" xfId="19625" xr:uid="{043C2036-7C64-47DD-B52A-4319D979BACB}"/>
    <cellStyle name="Currency 2 2 2 5" xfId="15463" xr:uid="{F041E0AE-AB53-46A1-BD8F-BDD11BE0B264}"/>
    <cellStyle name="Currency 2 2 2 5 2" xfId="18035" xr:uid="{D8CF1EBC-4078-4468-9A34-3C9D38DBF69D}"/>
    <cellStyle name="Currency 2 2 2 5 2 2" xfId="23261" xr:uid="{AC42B052-9A68-45D1-9AB0-027CB8CF155F}"/>
    <cellStyle name="Currency 2 2 2 5 3" xfId="20705" xr:uid="{E15C635B-2426-4E9F-8B42-5DC824D0E35E}"/>
    <cellStyle name="Currency 2 2 2 6" xfId="15762" xr:uid="{8AF1AEA7-FA9A-4EA7-BF7D-46A140ED88C5}"/>
    <cellStyle name="Currency 2 2 2 6 2" xfId="20992" xr:uid="{47BF5FEF-9253-4330-B888-5AF7423B5A9B}"/>
    <cellStyle name="Currency 2 2 2 7" xfId="18389" xr:uid="{C7F44478-9F07-4A47-9DAB-CC017E3A760B}"/>
    <cellStyle name="Currency 2 2 2 8" xfId="9123" xr:uid="{DB68AACB-7C38-4F54-89C4-CA2CC103EEB7}"/>
    <cellStyle name="Currency 2 2 3" xfId="11919" xr:uid="{3D1EE93C-CD9C-4366-B809-3FD49F9C3CE6}"/>
    <cellStyle name="Currency 2 2 3 2" xfId="12561" xr:uid="{A56E89E6-B2D9-4E20-A205-BC31118FBF8F}"/>
    <cellStyle name="Currency 2 2 3 2 2" xfId="16625" xr:uid="{DAC977FF-7098-40A3-A0FB-CFD47A0F22B5}"/>
    <cellStyle name="Currency 2 2 3 2 2 2" xfId="21854" xr:uid="{9A596382-3B9B-4107-901A-FA33FCFE3960}"/>
    <cellStyle name="Currency 2 2 3 2 3" xfId="19272" xr:uid="{5398474B-5804-4176-80AB-E0605273B76A}"/>
    <cellStyle name="Currency 2 2 3 3" xfId="12972" xr:uid="{2D9B859C-B734-451C-AAB7-82BC8A26A6F5}"/>
    <cellStyle name="Currency 2 2 3 3 2" xfId="17012" xr:uid="{E9972FDD-4E3F-44E8-92ED-77BBD9A5FEA8}"/>
    <cellStyle name="Currency 2 2 3 3 2 2" xfId="22238" xr:uid="{D3B68D07-2297-4D00-92F0-E4BDE5E02A6D}"/>
    <cellStyle name="Currency 2 2 3 3 3" xfId="19656" xr:uid="{47794F23-BF46-4811-BFBE-75B7E4F7A5DA}"/>
    <cellStyle name="Currency 2 2 3 4" xfId="16012" xr:uid="{6FE836DA-8C3D-4D5C-B916-25AE846C57D4}"/>
    <cellStyle name="Currency 2 2 3 4 2" xfId="21242" xr:uid="{A0719351-0CD8-4F9F-9744-831952F343C8}"/>
    <cellStyle name="Currency 2 2 3 5" xfId="18660" xr:uid="{01D46FF3-B4FE-4D82-A7C1-168B3D542228}"/>
    <cellStyle name="Currency 2 2 4" xfId="12279" xr:uid="{300546B6-B535-4030-8F02-5F051653F372}"/>
    <cellStyle name="Currency 2 2 4 2" xfId="12973" xr:uid="{CA8ABC7F-4FEB-41A6-8EBD-17C58869CBC3}"/>
    <cellStyle name="Currency 2 2 4 2 2" xfId="17013" xr:uid="{7AE33D37-F927-40E8-8AB5-A2967656F43B}"/>
    <cellStyle name="Currency 2 2 4 2 2 2" xfId="22239" xr:uid="{A1D723B0-5F70-4CB1-984E-B7415218017F}"/>
    <cellStyle name="Currency 2 2 4 2 3" xfId="19657" xr:uid="{7632C5A5-22D8-447F-B913-4E5A83329C1A}"/>
    <cellStyle name="Currency 2 2 4 3" xfId="16344" xr:uid="{0DED2E1B-5D6D-4189-9FF3-E48E5BBE78FE}"/>
    <cellStyle name="Currency 2 2 4 3 2" xfId="21573" xr:uid="{D3D994F9-4B68-42EB-8BEE-840BB9B5B027}"/>
    <cellStyle name="Currency 2 2 4 4" xfId="18991" xr:uid="{148CE518-85F6-4F3C-89B1-8F3B89E1959D}"/>
    <cellStyle name="Currency 2 2 5" xfId="15079" xr:uid="{E1DDA46F-BE74-489E-B68F-37F22D2536A7}"/>
    <cellStyle name="Currency 2 2 5 2" xfId="17664" xr:uid="{CB699BC5-76AD-47BE-AC95-985F7EB880CB}"/>
    <cellStyle name="Currency 2 2 5 2 2" xfId="22890" xr:uid="{C78971EB-A737-43F8-8AD5-CE97E20F63B3}"/>
    <cellStyle name="Currency 2 2 5 3" xfId="20321" xr:uid="{FD38122A-DF21-48B5-A0F5-4E521988F1B5}"/>
    <cellStyle name="Currency 2 2 6" xfId="12891" xr:uid="{F94FD86C-8389-4AEF-8087-665B67BA73CA}"/>
    <cellStyle name="Currency 2 2 6 2" xfId="16931" xr:uid="{CEAFFB28-DAE2-4887-9A81-F655AB597DD2}"/>
    <cellStyle name="Currency 2 2 6 2 2" xfId="22157" xr:uid="{0E5C05B3-2B8A-4BD7-A0CE-65F200A5DBFB}"/>
    <cellStyle name="Currency 2 2 6 3" xfId="19575" xr:uid="{62C73A02-FD0D-4422-AB0A-AFF4FF5BEEBA}"/>
    <cellStyle name="Currency 2 2 7" xfId="15453" xr:uid="{D71127E1-F054-4734-AC0A-2A3132512029}"/>
    <cellStyle name="Currency 2 2 7 2" xfId="18025" xr:uid="{2A0D5CB1-86CA-4E6F-9994-E04F0578EDBD}"/>
    <cellStyle name="Currency 2 2 7 2 2" xfId="23251" xr:uid="{B0ABE0D5-5567-4700-BCCB-13CF78B16CEF}"/>
    <cellStyle name="Currency 2 2 7 3" xfId="20695" xr:uid="{49AC0200-7618-4253-B21D-BA4812BA22B0}"/>
    <cellStyle name="Currency 2 2 8" xfId="15752" xr:uid="{4D566926-B985-482F-850A-2B9BE6DF88DD}"/>
    <cellStyle name="Currency 2 2 8 2" xfId="20982" xr:uid="{6777CD79-DE49-4557-8C86-C63CEA61A8E1}"/>
    <cellStyle name="Currency 2 2 9" xfId="18379" xr:uid="{826C197D-6453-4850-9313-900FDCD699B2}"/>
    <cellStyle name="Currency 2 3" xfId="4084" xr:uid="{1E11F42E-7CBB-455C-B243-1AEBDC25E403}"/>
    <cellStyle name="Currency 2 3 2" xfId="11925" xr:uid="{44D88C2B-AF51-4A26-8A89-EC9AD22D480C}"/>
    <cellStyle name="Currency 2 3 2 2" xfId="12567" xr:uid="{C59CC0B8-AC7C-4051-BD28-230DC1C2CA4A}"/>
    <cellStyle name="Currency 2 3 2 2 2" xfId="16631" xr:uid="{F486B46E-AA8F-447F-96DD-682A3970218E}"/>
    <cellStyle name="Currency 2 3 2 2 2 2" xfId="21860" xr:uid="{CB777837-AB31-4843-ABA7-08420AEEF3F4}"/>
    <cellStyle name="Currency 2 3 2 2 3" xfId="19278" xr:uid="{3C776B72-032F-4121-A276-82C3F7358741}"/>
    <cellStyle name="Currency 2 3 2 3" xfId="12974" xr:uid="{E0E5697E-D1E8-420F-ABDE-6D271A300A94}"/>
    <cellStyle name="Currency 2 3 2 3 2" xfId="17014" xr:uid="{D8F7F07D-B86E-4C2F-847A-07C10F2FFA33}"/>
    <cellStyle name="Currency 2 3 2 3 2 2" xfId="22240" xr:uid="{AF81BEDF-784D-4D90-BB73-EDB951FFB7F7}"/>
    <cellStyle name="Currency 2 3 2 3 3" xfId="19658" xr:uid="{99913851-CC57-4842-B1CB-998D20972AF8}"/>
    <cellStyle name="Currency 2 3 2 4" xfId="16018" xr:uid="{FBDA0579-C28A-4FE4-BD36-F8A2C7CF4D10}"/>
    <cellStyle name="Currency 2 3 2 4 2" xfId="21248" xr:uid="{DF20DB36-0601-4A04-B398-DD306B8FD534}"/>
    <cellStyle name="Currency 2 3 2 5" xfId="18666" xr:uid="{64694438-3C1A-47D3-86AA-1D6886E82AB1}"/>
    <cellStyle name="Currency 2 3 3" xfId="12285" xr:uid="{61204A7E-18B0-4564-BA8B-496951E7E458}"/>
    <cellStyle name="Currency 2 3 3 2" xfId="15085" xr:uid="{6D3EC6CB-5AE1-4E3F-9E32-4807DB623A36}"/>
    <cellStyle name="Currency 2 3 3 2 2" xfId="17670" xr:uid="{2E9E945B-C8F0-499C-82C5-D8D46CCC1434}"/>
    <cellStyle name="Currency 2 3 3 2 2 2" xfId="22896" xr:uid="{C15FF791-3D82-48D0-A1E5-E557DC6D3C5D}"/>
    <cellStyle name="Currency 2 3 3 2 3" xfId="20327" xr:uid="{8582972C-0B9F-4C2A-8D8F-51A03A200CAB}"/>
    <cellStyle name="Currency 2 3 3 3" xfId="16350" xr:uid="{E444A87C-4884-4DF8-8C3A-BAB7948628BE}"/>
    <cellStyle name="Currency 2 3 3 3 2" xfId="21579" xr:uid="{B678D5CA-392E-4CC2-84E2-7299F0CC3A90}"/>
    <cellStyle name="Currency 2 3 3 4" xfId="18997" xr:uid="{3A2B7C37-AAC9-4E24-9562-40D98819A0A6}"/>
    <cellStyle name="Currency 2 3 4" xfId="12915" xr:uid="{6116C94A-F95D-4F04-BF5A-9219FFD9E086}"/>
    <cellStyle name="Currency 2 3 4 2" xfId="16955" xr:uid="{A547094C-3DF6-48B3-A523-C7DD4FAF4A4B}"/>
    <cellStyle name="Currency 2 3 4 2 2" xfId="22181" xr:uid="{268DD6DE-95DE-4BC0-81CB-7DA94852D593}"/>
    <cellStyle name="Currency 2 3 4 3" xfId="19599" xr:uid="{99F7B812-68CF-42BD-902B-AD30C9DF1059}"/>
    <cellStyle name="Currency 2 3 5" xfId="15459" xr:uid="{4C17DAB9-EDAD-498D-AE99-B83E36AFF244}"/>
    <cellStyle name="Currency 2 3 5 2" xfId="18031" xr:uid="{A6DD9EA7-4359-4FAC-B245-A0C98BB791EB}"/>
    <cellStyle name="Currency 2 3 5 2 2" xfId="23257" xr:uid="{05810981-9410-44E1-A73F-D411B60FCBFC}"/>
    <cellStyle name="Currency 2 3 5 3" xfId="20701" xr:uid="{EE753B87-D99B-4372-8324-E68019AFB20A}"/>
    <cellStyle name="Currency 2 3 6" xfId="15758" xr:uid="{32367DB4-AD84-483C-B14A-174E9DB1B326}"/>
    <cellStyle name="Currency 2 3 6 2" xfId="20988" xr:uid="{543A7CB2-4046-40F9-8500-83AAFA43AAEC}"/>
    <cellStyle name="Currency 2 3 7" xfId="18385" xr:uid="{E764192B-0C5E-4F4D-B85B-B0ABDFBF6D17}"/>
    <cellStyle name="Currency 2 3 8" xfId="9105" xr:uid="{AFB5675A-554A-446C-BA44-593BA51C334A}"/>
    <cellStyle name="Currency 2 4" xfId="11915" xr:uid="{BE28763F-D3E4-4CB9-8BBF-86A3DF278250}"/>
    <cellStyle name="Currency 2 4 2" xfId="12557" xr:uid="{3A1134A8-18AB-4B91-99B1-203DEB090EE4}"/>
    <cellStyle name="Currency 2 4 2 2" xfId="16621" xr:uid="{0129C13E-7822-4DAF-8558-DF79DCBF2334}"/>
    <cellStyle name="Currency 2 4 2 2 2" xfId="21850" xr:uid="{EE16B9D7-285B-4B55-91CE-D8894FF779A8}"/>
    <cellStyle name="Currency 2 4 2 3" xfId="19268" xr:uid="{E8B9C979-CFEF-4A8E-BFE1-BF2856658E13}"/>
    <cellStyle name="Currency 2 4 3" xfId="12975" xr:uid="{716AC8BF-B64B-4D91-A520-C0303728E9CC}"/>
    <cellStyle name="Currency 2 4 3 2" xfId="17015" xr:uid="{D606F11E-6B69-467E-A6E2-B923EF46A9DC}"/>
    <cellStyle name="Currency 2 4 3 2 2" xfId="22241" xr:uid="{22DFD5D6-1FEC-40A3-A859-A8120B66AAD7}"/>
    <cellStyle name="Currency 2 4 3 3" xfId="19659" xr:uid="{14458173-494C-42BF-A38F-EA0DDD464D93}"/>
    <cellStyle name="Currency 2 4 4" xfId="16008" xr:uid="{AC95CC77-7D36-4D10-903F-3432CC1313F4}"/>
    <cellStyle name="Currency 2 4 4 2" xfId="21238" xr:uid="{F211C608-B07D-4572-9930-2AAAD3783AA2}"/>
    <cellStyle name="Currency 2 4 5" xfId="18656" xr:uid="{8B5E4CFD-8DEC-40D7-8803-BB182059CB19}"/>
    <cellStyle name="Currency 2 5" xfId="12275" xr:uid="{21F4B92D-95CE-4608-B4FB-98AE61D4D5D8}"/>
    <cellStyle name="Currency 2 5 2" xfId="12976" xr:uid="{F38D4293-4306-475A-983F-BCBD900FA79C}"/>
    <cellStyle name="Currency 2 5 2 2" xfId="17016" xr:uid="{3CA86682-24FD-45AA-B0EF-1031BC333CA7}"/>
    <cellStyle name="Currency 2 5 2 2 2" xfId="22242" xr:uid="{ABE560F5-C5C5-43AE-8104-DED541A52819}"/>
    <cellStyle name="Currency 2 5 2 3" xfId="19660" xr:uid="{156F5BB5-9538-43B7-AD74-74E5D0B248B8}"/>
    <cellStyle name="Currency 2 5 3" xfId="16340" xr:uid="{E62B77CF-DB33-4E04-BA81-8973BD827F9D}"/>
    <cellStyle name="Currency 2 5 3 2" xfId="21569" xr:uid="{5D625D3F-C5AE-4673-B94D-A9E8C1B70D70}"/>
    <cellStyle name="Currency 2 5 4" xfId="18987" xr:uid="{2D20A745-FF3F-4392-A237-A389959AAD98}"/>
    <cellStyle name="Currency 2 6" xfId="15075" xr:uid="{A885D0C1-A72C-4CDA-BD59-5E996EBF7AD5}"/>
    <cellStyle name="Currency 2 6 2" xfId="17660" xr:uid="{C9534317-B53C-4D66-832A-08A3F603CFB1}"/>
    <cellStyle name="Currency 2 6 2 2" xfId="22886" xr:uid="{F558812E-18C9-4625-AE82-0B8964252D1D}"/>
    <cellStyle name="Currency 2 6 3" xfId="20317" xr:uid="{FDD51156-9A74-4B43-9D4E-7EE512816354}"/>
    <cellStyle name="Currency 2 7" xfId="12863" xr:uid="{237F52F4-1564-484B-9237-68E9ED507AF4}"/>
    <cellStyle name="Currency 2 7 2" xfId="16905" xr:uid="{B6A043D2-E5D8-4FD7-931B-E4171CEF336F}"/>
    <cellStyle name="Currency 2 7 2 2" xfId="22131" xr:uid="{0C1E71BF-1640-43DF-9A75-7A69E17BE301}"/>
    <cellStyle name="Currency 2 7 3" xfId="19549" xr:uid="{2F51FACD-9D79-4D2D-8B48-6D1865B8076C}"/>
    <cellStyle name="Currency 2 8" xfId="15449" xr:uid="{6F354B29-37A5-4A8F-9A0D-390EDCDEAD98}"/>
    <cellStyle name="Currency 2 8 2" xfId="18021" xr:uid="{2E07B154-EACC-4936-973A-7EF349FF68DA}"/>
    <cellStyle name="Currency 2 8 2 2" xfId="23247" xr:uid="{28862192-EA42-4A83-8A88-EFC531232146}"/>
    <cellStyle name="Currency 2 8 3" xfId="20691" xr:uid="{B569252B-F8A5-46C7-8A3B-0EE0C0530EC1}"/>
    <cellStyle name="Currency 2 9" xfId="15748" xr:uid="{D3328A3F-4E40-43CC-BBBA-FFC697725133}"/>
    <cellStyle name="Currency 2 9 2" xfId="20978" xr:uid="{A05A39FF-D139-4F7C-B938-91CD723241C1}"/>
    <cellStyle name="Currency 3" xfId="12869" xr:uid="{88DD0CF7-C0E5-45FE-92A0-A5F089CC01F7}"/>
    <cellStyle name="Currency 3 2" xfId="12897" xr:uid="{60AE68C5-FC37-4764-9024-5F5A05DC5FCF}"/>
    <cellStyle name="Currency 3 2 2" xfId="12947" xr:uid="{732EC138-24FE-49C0-AC32-438D1D3D8266}"/>
    <cellStyle name="Currency 3 2 2 2" xfId="12977" xr:uid="{DB698FF2-AC70-4397-9972-003798E7F9EB}"/>
    <cellStyle name="Currency 3 2 2 2 2" xfId="17017" xr:uid="{38F2AD72-B44B-4D99-850D-68DE09A8052C}"/>
    <cellStyle name="Currency 3 2 2 2 2 2" xfId="22243" xr:uid="{AE4927C3-1B76-4D9E-A97F-E2800BEF5B7B}"/>
    <cellStyle name="Currency 3 2 2 2 3" xfId="19661" xr:uid="{23CC195A-81EC-45CF-8F22-02314E21C93D}"/>
    <cellStyle name="Currency 3 2 2 3" xfId="16987" xr:uid="{FDCA7CBE-16DA-4E54-A574-041AF24EAB63}"/>
    <cellStyle name="Currency 3 2 2 3 2" xfId="22213" xr:uid="{47F0643D-C729-42E9-8B6C-46262EDAABD5}"/>
    <cellStyle name="Currency 3 2 2 4" xfId="19631" xr:uid="{E31E9C08-2F5D-4AD3-B64E-B668F053EBB9}"/>
    <cellStyle name="Currency 3 2 3" xfId="12978" xr:uid="{61421EAA-BC9B-4BD3-9A96-EC0573A5CACA}"/>
    <cellStyle name="Currency 3 2 3 2" xfId="17018" xr:uid="{2C74610C-4BB5-4AD6-BF82-DB4C991E5099}"/>
    <cellStyle name="Currency 3 2 3 2 2" xfId="22244" xr:uid="{4B8CC1F8-6489-4961-A19A-FCA8788B562D}"/>
    <cellStyle name="Currency 3 2 3 3" xfId="19662" xr:uid="{572240FA-097D-4107-97F4-CB8DB4A4FEBC}"/>
    <cellStyle name="Currency 3 2 4" xfId="12979" xr:uid="{0FABED4F-3B6F-43AE-8CCE-60A214230704}"/>
    <cellStyle name="Currency 3 2 4 2" xfId="17019" xr:uid="{6EB0632E-3CA0-4F98-A1B9-7CC8E18E6595}"/>
    <cellStyle name="Currency 3 2 4 2 2" xfId="22245" xr:uid="{552E997D-7900-459E-A0AE-CBAC9A83FFF4}"/>
    <cellStyle name="Currency 3 2 4 3" xfId="19663" xr:uid="{C597E13A-81A3-4936-9E19-14A3E0E3BA02}"/>
    <cellStyle name="Currency 3 2 5" xfId="16937" xr:uid="{96CFCA07-8BAC-4A5D-94B5-3FB7C21EC785}"/>
    <cellStyle name="Currency 3 2 5 2" xfId="22163" xr:uid="{AD688E67-4D1E-4ED3-B5A3-EC8737081146}"/>
    <cellStyle name="Currency 3 2 6" xfId="19581" xr:uid="{3F4E69C5-CDD5-40AA-A806-55D03075A686}"/>
    <cellStyle name="Currency 3 3" xfId="12921" xr:uid="{A6DBA8EC-E8AC-4AED-B6C3-EB0E26672814}"/>
    <cellStyle name="Currency 3 3 2" xfId="12980" xr:uid="{D094264B-FC00-417C-A7CF-8DD5861CD280}"/>
    <cellStyle name="Currency 3 3 2 2" xfId="17020" xr:uid="{28EA8C94-2596-431E-BEC1-AE12F3AE2610}"/>
    <cellStyle name="Currency 3 3 2 2 2" xfId="22246" xr:uid="{C518C506-DF00-43FB-8142-72F8481C76FB}"/>
    <cellStyle name="Currency 3 3 2 3" xfId="19664" xr:uid="{D30FA87A-DBE3-4791-A37A-29D4CF680F3A}"/>
    <cellStyle name="Currency 3 3 3" xfId="16961" xr:uid="{EB1031E4-A68F-4790-8F83-3CB5D461B0D7}"/>
    <cellStyle name="Currency 3 3 3 2" xfId="22187" xr:uid="{A8F16477-545A-4B70-B9F0-D99644F543FE}"/>
    <cellStyle name="Currency 3 3 4" xfId="19605" xr:uid="{24B2B683-7CEF-4358-B9FB-F3321DE5FB39}"/>
    <cellStyle name="Currency 3 4" xfId="12981" xr:uid="{A6F0DF5E-9F83-4DA7-983A-A265A1E145C0}"/>
    <cellStyle name="Currency 3 4 2" xfId="17021" xr:uid="{7662A104-14D4-4F57-B4E0-41E726C6E2C8}"/>
    <cellStyle name="Currency 3 4 2 2" xfId="22247" xr:uid="{602E3CEF-3C19-4D5A-9DCC-DAB82D59FB33}"/>
    <cellStyle name="Currency 3 4 3" xfId="19665" xr:uid="{941D370E-0E8E-44AD-920B-FA3B1A6CEF11}"/>
    <cellStyle name="Currency 3 5" xfId="12982" xr:uid="{CD768985-43FF-43C7-BAED-F44CB75A951A}"/>
    <cellStyle name="Currency 3 5 2" xfId="17022" xr:uid="{E21A86E8-EB9C-4292-924B-7B2B11813983}"/>
    <cellStyle name="Currency 3 5 2 2" xfId="22248" xr:uid="{DBF55E24-95F7-427B-A47C-ED8D1C0064B1}"/>
    <cellStyle name="Currency 3 5 3" xfId="19666" xr:uid="{AA87A2E4-E693-40FA-9AB5-A485EB2AE2FA}"/>
    <cellStyle name="Currency 3 6" xfId="16911" xr:uid="{2F9DC3A2-7609-4A54-8AA8-DA7BD02DF2CC}"/>
    <cellStyle name="Currency 3 6 2" xfId="22137" xr:uid="{9C3E82CC-D6AD-477B-8C5E-7EF313D3644D}"/>
    <cellStyle name="Currency 3 7" xfId="19555" xr:uid="{E35CE378-FB32-4AFD-A474-9656240875FD}"/>
    <cellStyle name="Currency 4" xfId="12884" xr:uid="{CFC523E0-FB7D-4BE9-854A-B62685546FE7}"/>
    <cellStyle name="Currency 4 2" xfId="12934" xr:uid="{8902D369-E19A-4AC5-A17E-ED33952E95C9}"/>
    <cellStyle name="Currency 4 2 2" xfId="12983" xr:uid="{1CA6ED4C-E3CE-47A7-87CF-F7786FF043FB}"/>
    <cellStyle name="Currency 4 2 2 2" xfId="17023" xr:uid="{F4DD1236-6CDB-4B98-8669-12AA6D581189}"/>
    <cellStyle name="Currency 4 2 2 2 2" xfId="22249" xr:uid="{F17E304D-0CA1-4C51-AFE3-107286AB4164}"/>
    <cellStyle name="Currency 4 2 2 3" xfId="19667" xr:uid="{88C14B41-245C-4D69-A27D-29F7F64A507A}"/>
    <cellStyle name="Currency 4 2 3" xfId="16974" xr:uid="{9192FE65-FE33-4EA4-B710-B0C224E09C6B}"/>
    <cellStyle name="Currency 4 2 3 2" xfId="22200" xr:uid="{82947DE1-FD6B-47FA-A0F9-6940C29BE743}"/>
    <cellStyle name="Currency 4 2 4" xfId="19618" xr:uid="{FF1F2DF2-B338-4EE2-9525-E12E5B923C5C}"/>
    <cellStyle name="Currency 4 3" xfId="12984" xr:uid="{7650843C-B131-4037-B59E-596C6884859F}"/>
    <cellStyle name="Currency 4 3 2" xfId="17024" xr:uid="{87EA4B6F-C8AE-41B5-994E-FCBB40E2F429}"/>
    <cellStyle name="Currency 4 3 2 2" xfId="22250" xr:uid="{D2F39CAD-A5DF-4982-B097-E56FA4BA56AD}"/>
    <cellStyle name="Currency 4 3 3" xfId="19668" xr:uid="{C12E0485-48BF-4DC5-9B03-5369DE1D521A}"/>
    <cellStyle name="Currency 4 4" xfId="12985" xr:uid="{3F5E8887-03E3-4FF3-B19C-B8658ECDE58A}"/>
    <cellStyle name="Currency 4 4 2" xfId="17025" xr:uid="{17FD7630-4140-4A65-AEB0-C81E0BF20655}"/>
    <cellStyle name="Currency 4 4 2 2" xfId="22251" xr:uid="{670DAAB7-8C5F-4021-A130-407A2A20672C}"/>
    <cellStyle name="Currency 4 4 3" xfId="19669" xr:uid="{D0171284-835E-4C95-8B27-16EB5F87EAD9}"/>
    <cellStyle name="Currency 4 5" xfId="16924" xr:uid="{D79024F4-2193-4EB9-9CEA-F8CE805BB4CF}"/>
    <cellStyle name="Currency 4 5 2" xfId="22150" xr:uid="{3199764A-6096-412E-B890-E43524AD905E}"/>
    <cellStyle name="Currency 4 6" xfId="19568" xr:uid="{1A1D2A11-4D63-41C7-9573-884C43211871}"/>
    <cellStyle name="Currency 5" xfId="12908" xr:uid="{108997D7-B0C8-4D20-A6B1-AB29F2397A23}"/>
    <cellStyle name="Currency 5 2" xfId="12986" xr:uid="{C13698BF-5C18-4278-9662-60B2843B3412}"/>
    <cellStyle name="Currency 5 2 2" xfId="17026" xr:uid="{A08B9B67-07A6-439C-B93C-09D890C19D6F}"/>
    <cellStyle name="Currency 5 2 2 2" xfId="22252" xr:uid="{E2134E12-9177-49C9-985A-FBA6D82DFD20}"/>
    <cellStyle name="Currency 5 2 3" xfId="19670" xr:uid="{144A0EB7-B724-4927-9E9E-E73BC975D4BE}"/>
    <cellStyle name="Currency 5 3" xfId="16948" xr:uid="{EB243AE5-9B26-4A32-AE1F-9DCD458FC85B}"/>
    <cellStyle name="Currency 5 3 2" xfId="22174" xr:uid="{4B767428-568A-4E31-969F-30256C332958}"/>
    <cellStyle name="Currency 5 4" xfId="19592" xr:uid="{62A0A132-BF1F-4E9A-A4E6-A20DD8E3D4F6}"/>
    <cellStyle name="Currency 6" xfId="12987" xr:uid="{03EFA494-AE58-4EE2-9B99-F6C6B5568213}"/>
    <cellStyle name="Currency 6 2" xfId="17027" xr:uid="{70851C06-B836-4F7A-AAA2-F820AA56CE28}"/>
    <cellStyle name="Currency 6 2 2" xfId="22253" xr:uid="{6958BA93-7CBA-4B0A-B630-010C2C578B2E}"/>
    <cellStyle name="Currency 6 3" xfId="19671" xr:uid="{D76142CB-605B-42ED-A30C-71C690321DC2}"/>
    <cellStyle name="Currency 7" xfId="12988" xr:uid="{5CBC1CF7-15F0-470E-89F0-4EF41A3006D3}"/>
    <cellStyle name="Currency 7 2" xfId="17028" xr:uid="{31E3F108-2494-440E-9243-804A7667E305}"/>
    <cellStyle name="Currency 7 2 2" xfId="22254" xr:uid="{D9391215-4B44-41D3-8320-0A62DF7D9177}"/>
    <cellStyle name="Currency 7 3" xfId="19672" xr:uid="{10FA7E3C-EB36-45AC-84D8-5D632026622F}"/>
    <cellStyle name="Currency 8" xfId="12852" xr:uid="{285136B9-B87D-4AF2-A0DD-85C33300E35A}"/>
    <cellStyle name="Currency 8 2" xfId="16894" xr:uid="{72741996-D4B5-48FB-BE18-F92762582A2F}"/>
    <cellStyle name="Currency 8 2 2" xfId="22120" xr:uid="{6E36CCE9-F59B-41D2-AADB-DAF7254BB070}"/>
    <cellStyle name="Currency 8 3" xfId="19538" xr:uid="{B4957C6A-C1AB-4ED0-AEDC-8A1B8D7203DC}"/>
    <cellStyle name="Currency 9" xfId="16885" xr:uid="{F2CB1CA9-027E-4E2B-9241-2C6E41FC6B12}"/>
    <cellStyle name="Currency 9 2" xfId="22111" xr:uid="{D8B32143-6DC8-4C6B-8F3F-6ACD06924476}"/>
    <cellStyle name="data" xfId="7289" xr:uid="{6F05507D-5615-473B-B1D7-C372C27DA567}"/>
    <cellStyle name="Ênfase1" xfId="108" builtinId="29" customBuiltin="1"/>
    <cellStyle name="Ênfase1 10" xfId="4455" xr:uid="{BE78EF38-EDDF-46EA-8AFD-64B8D835EAE7}"/>
    <cellStyle name="Ênfase1 11" xfId="4483" xr:uid="{E5FCD942-D3FF-4E81-968F-833E65134769}"/>
    <cellStyle name="Ênfase1 11 2" xfId="4133" xr:uid="{3CD84E9C-552A-4F79-9DC3-D04B26735025}"/>
    <cellStyle name="Ênfase1 12" xfId="4511" xr:uid="{4A6B4BC3-7C73-4A00-9058-1285B2699516}"/>
    <cellStyle name="Ênfase1 13" xfId="4539" xr:uid="{3113925A-943A-4D1D-BBD9-CDB9E30EEAF2}"/>
    <cellStyle name="Ênfase1 2" xfId="23" xr:uid="{00000000-0005-0000-0000-000016000000}"/>
    <cellStyle name="Ênfase1 2 2" xfId="7135" xr:uid="{46044EEF-06C9-4787-9CE8-4F1558EC19DB}"/>
    <cellStyle name="Ênfase1 2 3" xfId="2239" xr:uid="{756C4EB0-5326-4A53-AF8F-B3DBE9F4AA77}"/>
    <cellStyle name="Ênfase1 2 4" xfId="895" xr:uid="{B1597454-F1C8-4F7D-A4D9-CB2BA7535A1D}"/>
    <cellStyle name="Ênfase1 3" xfId="896" xr:uid="{02882730-E299-43EC-9491-88960DEA85E9}"/>
    <cellStyle name="Ênfase1 4" xfId="351" xr:uid="{ED8ADBF0-430F-4564-B523-1E30B9153206}"/>
    <cellStyle name="Ênfase1 4 2" xfId="4244" xr:uid="{78BE8F26-AD77-41F9-80AF-7FC9138EFAEA}"/>
    <cellStyle name="Ênfase1 43" xfId="897" xr:uid="{DABE1FE1-48B9-4F4F-801F-368D1755FAA5}"/>
    <cellStyle name="Ênfase1 44" xfId="898" xr:uid="{CC5D634C-64DE-4D3A-BD3D-6B3BE11E89F3}"/>
    <cellStyle name="Ênfase1 5" xfId="899" xr:uid="{4144694A-EAE2-441A-A5DF-D68DFEF7BE9B}"/>
    <cellStyle name="Ênfase1 6" xfId="2966" xr:uid="{7F0A2DD0-0509-402F-8458-A0C5A0C28707}"/>
    <cellStyle name="Ênfase1 7" xfId="3008" xr:uid="{A15C64D6-7E1C-4551-B339-A7963FCACD1B}"/>
    <cellStyle name="Ênfase1 8" xfId="2238" xr:uid="{D87F1A26-DD70-42D5-9D39-DCB4597AFBB2}"/>
    <cellStyle name="Ênfase1 8 2" xfId="4399" xr:uid="{FCDC9D06-3BE0-4C26-BAB3-46FC630A0639}"/>
    <cellStyle name="Ênfase1 9" xfId="4427" xr:uid="{28DF8BCC-D8F1-4693-AEAD-12F5693F81AF}"/>
    <cellStyle name="Ênfase2" xfId="112" builtinId="33" customBuiltin="1"/>
    <cellStyle name="Ênfase2 10" xfId="4457" xr:uid="{0F76EAD6-91CD-4843-8619-97B9058FE7F8}"/>
    <cellStyle name="Ênfase2 11" xfId="4485" xr:uid="{FF4E254C-0880-4443-8F6B-381FD125ABD9}"/>
    <cellStyle name="Ênfase2 11 2" xfId="7159" xr:uid="{F63C6F1F-F80A-4D9C-AFC0-6AC78A95E1BB}"/>
    <cellStyle name="Ênfase2 12" xfId="4513" xr:uid="{D93DFAB4-6BB5-49BF-AE10-18A4EF22C0FB}"/>
    <cellStyle name="Ênfase2 13" xfId="4541" xr:uid="{E410EF90-FCB6-4F94-B282-A6D236694DE9}"/>
    <cellStyle name="Ênfase2 2" xfId="24" xr:uid="{00000000-0005-0000-0000-000017000000}"/>
    <cellStyle name="Ênfase2 2 2" xfId="4180" xr:uid="{0F412FC2-7240-4B14-83F1-EAC5741FBCD8}"/>
    <cellStyle name="Ênfase2 2 3" xfId="2241" xr:uid="{FD63A1F8-845B-458F-8E3E-CB7F7D08F63A}"/>
    <cellStyle name="Ênfase2 2 4" xfId="900" xr:uid="{B9639DDC-39FA-43D7-ADEB-8AF2308ABCAE}"/>
    <cellStyle name="Ênfase2 3" xfId="901" xr:uid="{29928A03-E197-438C-AC5A-729ABF5FDE81}"/>
    <cellStyle name="Ênfase2 4" xfId="352" xr:uid="{CBBF10AA-B8EF-43E3-86CB-E95A1A541CAD}"/>
    <cellStyle name="Ênfase2 4 2" xfId="4245" xr:uid="{6A738FC4-B3BD-456A-B4A2-C89F0643FB55}"/>
    <cellStyle name="Ênfase2 43" xfId="902" xr:uid="{4D0BB8CE-5D4A-4D4A-BCCE-AAA6012C80B9}"/>
    <cellStyle name="Ênfase2 44" xfId="903" xr:uid="{AE28A876-0F30-4CAC-AF26-0CE079A52D18}"/>
    <cellStyle name="Ênfase2 5" xfId="904" xr:uid="{D1CE5057-34BB-4D1C-881C-1724F496E2F3}"/>
    <cellStyle name="Ênfase2 6" xfId="2970" xr:uid="{447B88B9-B706-4B6E-AAB1-BC75EB33F6ED}"/>
    <cellStyle name="Ênfase2 7" xfId="3012" xr:uid="{6EB95847-A552-4143-A5D4-88B39E0E5771}"/>
    <cellStyle name="Ênfase2 8" xfId="2240" xr:uid="{54FE7FD8-A8D5-49DE-8C1A-7DB2EB8DA530}"/>
    <cellStyle name="Ênfase2 8 2" xfId="4401" xr:uid="{087021E7-127D-4062-86AF-D40942EB3528}"/>
    <cellStyle name="Ênfase2 9" xfId="4429" xr:uid="{48EC552E-A91A-4D78-93D2-3CF5F01C7486}"/>
    <cellStyle name="Ênfase3" xfId="116" builtinId="37" customBuiltin="1"/>
    <cellStyle name="Ênfase3 10" xfId="4459" xr:uid="{FDCFCE1C-B871-42BF-B998-508061B460A8}"/>
    <cellStyle name="Ênfase3 11" xfId="4487" xr:uid="{86FF4EEE-343E-4B5C-88E3-1461DD577E28}"/>
    <cellStyle name="Ênfase3 11 2" xfId="4141" xr:uid="{CFF2D861-7C1B-48DE-8E05-1C2B07130635}"/>
    <cellStyle name="Ênfase3 12" xfId="4515" xr:uid="{E8262201-B61D-434C-88F3-58E348BAE60A}"/>
    <cellStyle name="Ênfase3 13" xfId="4543" xr:uid="{A94841A8-C37C-4DE6-B102-1DE262F4A859}"/>
    <cellStyle name="Ênfase3 2" xfId="25" xr:uid="{00000000-0005-0000-0000-000018000000}"/>
    <cellStyle name="Ênfase3 2 2" xfId="4157" xr:uid="{75AEB62A-40B5-4D10-B2FC-9AD840C2906A}"/>
    <cellStyle name="Ênfase3 2 3" xfId="2243" xr:uid="{6A0CDF37-F420-4570-ADFF-CBB2623CC907}"/>
    <cellStyle name="Ênfase3 2 4" xfId="905" xr:uid="{030BA021-575F-4622-ACC9-A2FB49535904}"/>
    <cellStyle name="Ênfase3 3" xfId="906" xr:uid="{46BB119C-B8AF-4654-B4A5-595EC14A6B3F}"/>
    <cellStyle name="Ênfase3 4" xfId="353" xr:uid="{2B53C847-B227-447A-A011-718C44436B2C}"/>
    <cellStyle name="Ênfase3 4 2" xfId="4246" xr:uid="{B438C90E-65B3-4C19-A894-4E6681CA725B}"/>
    <cellStyle name="Ênfase3 43" xfId="907" xr:uid="{874001C6-0317-4936-AD50-3DC298D1ADB3}"/>
    <cellStyle name="Ênfase3 44" xfId="908" xr:uid="{B4B1B001-4F99-4799-8BFA-B52D6B75E9F1}"/>
    <cellStyle name="Ênfase3 5" xfId="909" xr:uid="{90A91320-9BCB-4084-8078-2E858652A07E}"/>
    <cellStyle name="Ênfase3 6" xfId="2974" xr:uid="{CD7722EB-0895-476A-BF8D-E6F22A078FB6}"/>
    <cellStyle name="Ênfase3 7" xfId="3016" xr:uid="{127FDD97-E54A-45F8-8ADD-158ED409788E}"/>
    <cellStyle name="Ênfase3 8" xfId="2242" xr:uid="{3AF3DB98-BE03-4C94-AB44-7D64D6F04EC4}"/>
    <cellStyle name="Ênfase3 8 2" xfId="4403" xr:uid="{5277FC92-5783-43ED-938C-40AF51E8A2E5}"/>
    <cellStyle name="Ênfase3 9" xfId="4431" xr:uid="{FD5494AA-98E9-420F-B662-8F81130EB94D}"/>
    <cellStyle name="Ênfase4" xfId="120" builtinId="41" customBuiltin="1"/>
    <cellStyle name="Ênfase4 10" xfId="4461" xr:uid="{39A8A65B-62BD-493C-972B-72A48A1E7B12}"/>
    <cellStyle name="Ênfase4 11" xfId="4489" xr:uid="{833C4B9C-B30D-4A95-9036-204473A7D097}"/>
    <cellStyle name="Ênfase4 11 2" xfId="7140" xr:uid="{FFA4B45A-B0D2-4634-98F5-6829AD130F7F}"/>
    <cellStyle name="Ênfase4 12" xfId="4517" xr:uid="{9957184A-330B-4FD6-95D8-7263DDED8379}"/>
    <cellStyle name="Ênfase4 13" xfId="4545" xr:uid="{D966AC60-6587-438E-9138-CFD462F01547}"/>
    <cellStyle name="Ênfase4 2" xfId="26" xr:uid="{00000000-0005-0000-0000-000019000000}"/>
    <cellStyle name="Ênfase4 2 2" xfId="7145" xr:uid="{4BCC9651-7DA4-489C-8C6D-88BEFDA871C9}"/>
    <cellStyle name="Ênfase4 2 3" xfId="2245" xr:uid="{074CE941-11B1-4B04-89AA-25FD7CC27550}"/>
    <cellStyle name="Ênfase4 2 4" xfId="910" xr:uid="{49BB1A6A-5E5C-4A48-AC05-F636D085B4F4}"/>
    <cellStyle name="Ênfase4 3" xfId="911" xr:uid="{E1CD0AA3-1BC9-416A-8222-E4698E35FEB5}"/>
    <cellStyle name="Ênfase4 4" xfId="354" xr:uid="{4D963488-BF20-4483-8DEC-79871FD8C7E8}"/>
    <cellStyle name="Ênfase4 4 2" xfId="4247" xr:uid="{4C52943E-FA5B-45C4-9BE0-F2CC2CB4D453}"/>
    <cellStyle name="Ênfase4 43" xfId="912" xr:uid="{01173D3C-1618-4A9A-8315-A372EC7431CE}"/>
    <cellStyle name="Ênfase4 44" xfId="913" xr:uid="{69FCFE17-C50A-408E-BBCC-A8F196727988}"/>
    <cellStyle name="Ênfase4 5" xfId="914" xr:uid="{20C29B5C-58BA-48FA-BAB3-E56477DEEBF7}"/>
    <cellStyle name="Ênfase4 6" xfId="2978" xr:uid="{96E82F35-973B-4709-B263-DFCA993168C8}"/>
    <cellStyle name="Ênfase4 7" xfId="3020" xr:uid="{00BA76A2-AA8C-4C8D-9A1C-0546E25AF8FD}"/>
    <cellStyle name="Ênfase4 8" xfId="2244" xr:uid="{9B241EA2-92F0-40B1-A611-13F25EBF0977}"/>
    <cellStyle name="Ênfase4 8 2" xfId="4405" xr:uid="{75F84879-1112-48A7-BA1A-FC63FF97B68D}"/>
    <cellStyle name="Ênfase4 9" xfId="4433" xr:uid="{27AA8488-B415-45AA-AED0-342AA5454C23}"/>
    <cellStyle name="Ênfase5" xfId="124" builtinId="45" customBuiltin="1"/>
    <cellStyle name="Ênfase5 10" xfId="4463" xr:uid="{6A1CFE0A-2D19-4F28-9836-3BC4F01DD49F}"/>
    <cellStyle name="Ênfase5 11" xfId="4491" xr:uid="{555421E6-9309-4B25-937D-062CCD208C22}"/>
    <cellStyle name="Ênfase5 11 2" xfId="4201" xr:uid="{DDA99349-4E32-4137-810D-F51B1F5F9D6C}"/>
    <cellStyle name="Ênfase5 12" xfId="4519" xr:uid="{8EA3109C-AFE4-4BEA-AB37-BECE6F6A1757}"/>
    <cellStyle name="Ênfase5 13" xfId="4547" xr:uid="{EB56A974-F437-4946-B436-00C823F5B62E}"/>
    <cellStyle name="Ênfase5 2" xfId="27" xr:uid="{00000000-0005-0000-0000-00001A000000}"/>
    <cellStyle name="Ênfase5 2 2" xfId="7176" xr:uid="{F3EE9A50-7458-43E6-9996-4D787DE5334C}"/>
    <cellStyle name="Ênfase5 2 3" xfId="2247" xr:uid="{1B8226A0-698D-4CB2-AE7D-9599E588F32B}"/>
    <cellStyle name="Ênfase5 2 4" xfId="915" xr:uid="{FC05CD33-2542-4939-BE56-F0A86814101E}"/>
    <cellStyle name="Ênfase5 3" xfId="916" xr:uid="{03E1F6F9-2D0A-4E06-97C2-C4F09100F924}"/>
    <cellStyle name="Ênfase5 4" xfId="355" xr:uid="{64F94D54-8F17-4BB2-8CEC-063AD447B743}"/>
    <cellStyle name="Ênfase5 4 2" xfId="4248" xr:uid="{1C360E82-A6B5-4E93-97D9-6D6C31DE4479}"/>
    <cellStyle name="Ênfase5 43" xfId="917" xr:uid="{AC45502A-80BC-4EB4-A189-316B8E726D43}"/>
    <cellStyle name="Ênfase5 44" xfId="918" xr:uid="{50DB627D-A18D-43F4-A5EF-475C8D8A7A3A}"/>
    <cellStyle name="Ênfase5 5" xfId="919" xr:uid="{64814D0B-BF93-4C00-96D1-565922F3BB77}"/>
    <cellStyle name="Ênfase5 6" xfId="2982" xr:uid="{94C7BB67-CFA6-4C22-AF50-2305535E5445}"/>
    <cellStyle name="Ênfase5 7" xfId="3024" xr:uid="{3AC07966-DE79-48A4-8E45-759362C0A44D}"/>
    <cellStyle name="Ênfase5 8" xfId="2246" xr:uid="{29F9E6DF-D305-4272-B909-59042C29E1AF}"/>
    <cellStyle name="Ênfase5 8 2" xfId="4407" xr:uid="{9FCC1822-C464-4F88-8327-1575B82AFDB6}"/>
    <cellStyle name="Ênfase5 9" xfId="4435" xr:uid="{72C26D27-FEF0-4EF3-A0B2-4708549D1D85}"/>
    <cellStyle name="Ênfase6" xfId="128" builtinId="49" customBuiltin="1"/>
    <cellStyle name="Ênfase6 10" xfId="4465" xr:uid="{13708522-DE99-42AC-99D8-633CD0C189B4}"/>
    <cellStyle name="Ênfase6 11" xfId="4493" xr:uid="{6BC8A210-E065-4E53-B5AA-3F39A7F12CA7}"/>
    <cellStyle name="Ênfase6 11 2" xfId="7190" xr:uid="{BDEBDCAC-CC56-4ACB-997F-C3E063C4F9BF}"/>
    <cellStyle name="Ênfase6 12" xfId="4521" xr:uid="{C085CE2F-F410-420D-84AD-1C3D14A3248C}"/>
    <cellStyle name="Ênfase6 13" xfId="4549" xr:uid="{0009BC78-ED62-4D9D-AA6B-8E445E302CB9}"/>
    <cellStyle name="Ênfase6 2" xfId="28" xr:uid="{00000000-0005-0000-0000-00001B000000}"/>
    <cellStyle name="Ênfase6 2 2" xfId="4149" xr:uid="{7B45B327-97E8-4165-9118-64229D72E8BA}"/>
    <cellStyle name="Ênfase6 2 3" xfId="2249" xr:uid="{CCD6BBBC-B97A-4E11-8972-A72A1BC4BE8A}"/>
    <cellStyle name="Ênfase6 2 4" xfId="920" xr:uid="{05770DE1-BC6F-4397-99A2-AFFA77D6151C}"/>
    <cellStyle name="Ênfase6 3" xfId="921" xr:uid="{FDBA4A7B-718C-4958-9B2C-2F9FCB5A4FED}"/>
    <cellStyle name="Ênfase6 4" xfId="356" xr:uid="{337B8D7F-A2A2-4B27-9323-7E84E9047883}"/>
    <cellStyle name="Ênfase6 4 2" xfId="4249" xr:uid="{0493A539-AE3A-4E2B-84D1-DE60DC6863E8}"/>
    <cellStyle name="Ênfase6 43" xfId="922" xr:uid="{A795E827-8484-4FFA-9F62-0DC2CE57521C}"/>
    <cellStyle name="Ênfase6 44" xfId="923" xr:uid="{311791F0-3BBA-4132-8A5E-A6AAA7719C9E}"/>
    <cellStyle name="Ênfase6 5" xfId="924" xr:uid="{7B8CF34C-501C-42B5-91D6-7B02616E3E89}"/>
    <cellStyle name="Ênfase6 6" xfId="2986" xr:uid="{7C98DB45-13F6-4750-9C7A-94C0DA94CD31}"/>
    <cellStyle name="Ênfase6 7" xfId="3028" xr:uid="{7775630C-0999-4407-9676-5EBC6864BE1D}"/>
    <cellStyle name="Ênfase6 8" xfId="2248" xr:uid="{80F083A6-962D-4900-9332-BF6AE2451BE2}"/>
    <cellStyle name="Ênfase6 8 2" xfId="4409" xr:uid="{6C12AB28-9A4F-40EB-9450-3C82B5BA413E}"/>
    <cellStyle name="Ênfase6 9" xfId="4437" xr:uid="{45EB9632-D6CD-4623-8505-D69A554B8C7E}"/>
    <cellStyle name="Entrada" xfId="100" builtinId="20" customBuiltin="1"/>
    <cellStyle name="Entrada 10" xfId="4447" xr:uid="{574AC640-DE53-4317-BC2F-A7AF8DB93366}"/>
    <cellStyle name="Entrada 11" xfId="4475" xr:uid="{2ED7B35B-1786-4F0D-9A2A-80D6F373803A}"/>
    <cellStyle name="Entrada 11 2" xfId="7191" xr:uid="{E60C443E-1987-44F0-AA9E-B4676C2DB56F}"/>
    <cellStyle name="Entrada 11 2 2" xfId="12428" xr:uid="{49398C69-C35C-4300-9398-AA8BBD7EDA11}"/>
    <cellStyle name="Entrada 11 2 2 2" xfId="16492" xr:uid="{FEA22003-AE80-4F36-8884-A829D3785D95}"/>
    <cellStyle name="Entrada 11 2 2 2 2" xfId="21721" xr:uid="{274FD0D5-648C-4E3F-9D7D-3059A9E538E8}"/>
    <cellStyle name="Entrada 11 2 2 3" xfId="19139" xr:uid="{84EEA8C1-6E38-4BE0-833A-D44D71B9C64E}"/>
    <cellStyle name="Entrada 11 2 3" xfId="14853" xr:uid="{6DACD85F-77F0-4333-8765-82F9566B2694}"/>
    <cellStyle name="Entrada 11 2 3 2" xfId="18255" xr:uid="{3440C2BA-E864-494D-B53C-5F6978DACEE5}"/>
    <cellStyle name="Entrada 11 2 3 2 2" xfId="23478" xr:uid="{BE215A4D-786F-4F60-96D3-57424FA94E61}"/>
    <cellStyle name="Entrada 11 2 3 3" xfId="17442" xr:uid="{51712008-9DFA-44EB-A12B-BB1AA1956465}"/>
    <cellStyle name="Entrada 11 2 3 3 2" xfId="22668" xr:uid="{8335AA78-580A-47E2-8C7A-2919A15E4C13}"/>
    <cellStyle name="Entrada 11 2 3 4" xfId="20099" xr:uid="{41365A16-7877-4CD0-9F01-AA640A36ABED}"/>
    <cellStyle name="Entrada 11 2 4" xfId="15271" xr:uid="{21628381-5237-41AE-9CF6-222C0220C4C8}"/>
    <cellStyle name="Entrada 11 2 4 2" xfId="18281" xr:uid="{8E28352F-C82A-48F1-BAE8-E494E599A853}"/>
    <cellStyle name="Entrada 11 2 4 2 2" xfId="23504" xr:uid="{FA73FA02-7DC6-4B52-9F9C-CEC32D4EEC43}"/>
    <cellStyle name="Entrada 11 2 4 3" xfId="20513" xr:uid="{478BA831-26FA-4058-8B15-0D5FD56C01B9}"/>
    <cellStyle name="Entrada 11 2 5" xfId="18527" xr:uid="{303D9123-3DD0-4C75-AC2C-C362DA2579AE}"/>
    <cellStyle name="Entrada 12" xfId="4503" xr:uid="{2A435FA8-FFBA-4E4E-A1EF-DF597BAE9074}"/>
    <cellStyle name="Entrada 13" xfId="4531" xr:uid="{F7EC6EE7-5211-4233-AB4D-6402427B034F}"/>
    <cellStyle name="Entrada 2" xfId="29" xr:uid="{00000000-0005-0000-0000-00001C000000}"/>
    <cellStyle name="Entrada 2 2" xfId="4155" xr:uid="{DCDACF8B-937F-486E-9492-C0D0A7A7B4DA}"/>
    <cellStyle name="Entrada 2 2 2" xfId="12302" xr:uid="{8C7B7256-4CB1-4CEE-A00A-A0ECC6E21184}"/>
    <cellStyle name="Entrada 2 2 2 2" xfId="16367" xr:uid="{5DBD5E2D-DC05-4388-9EE2-CA6B55D5DA24}"/>
    <cellStyle name="Entrada 2 2 2 2 2" xfId="21596" xr:uid="{1EC06A58-D2BD-4F25-8F83-CDD0234B333F}"/>
    <cellStyle name="Entrada 2 2 2 3" xfId="19014" xr:uid="{EA2EAD2D-B4ED-4C13-BA77-4367BAF2DB98}"/>
    <cellStyle name="Entrada 2 2 3" xfId="14125" xr:uid="{B2A59513-5DB7-43D3-97FC-27A72FE1F10C}"/>
    <cellStyle name="Entrada 2 2 3 2" xfId="18261" xr:uid="{BD1DD0BF-1461-40ED-B7DA-D1B6D1A62792}"/>
    <cellStyle name="Entrada 2 2 3 2 2" xfId="23484" xr:uid="{D91A11BB-0D19-4F69-8C44-098787BB441E}"/>
    <cellStyle name="Entrada 2 2 3 3" xfId="17319" xr:uid="{E5D4EFF5-4C46-4E59-836A-4B65FE290EE1}"/>
    <cellStyle name="Entrada 2 2 3 3 2" xfId="22545" xr:uid="{B2D30EC4-ECE8-4145-837B-09469788EBBE}"/>
    <cellStyle name="Entrada 2 2 3 4" xfId="19972" xr:uid="{95C1D98D-C434-410A-8127-22F71CFC670A}"/>
    <cellStyle name="Entrada 2 2 4" xfId="13199" xr:uid="{5C91AF5E-A658-4CD0-8F00-68A798E98889}"/>
    <cellStyle name="Entrada 2 2 4 2" xfId="18289" xr:uid="{6856EAD0-A17F-4172-8D16-47F9B2E4E0A9}"/>
    <cellStyle name="Entrada 2 2 4 2 2" xfId="23512" xr:uid="{FFF043A9-A2C6-413A-AE32-3130273716B4}"/>
    <cellStyle name="Entrada 2 2 4 3" xfId="19836" xr:uid="{D4DE0CB0-A9EA-4A63-BD48-442F8211D40E}"/>
    <cellStyle name="Entrada 2 2 5" xfId="18402" xr:uid="{D3F9ED3C-5B45-4DB3-9396-A6543FE0610C}"/>
    <cellStyle name="Entrada 2 3" xfId="2251" xr:uid="{3111868D-3FFC-4688-91C6-3B20BDA69D2F}"/>
    <cellStyle name="Entrada 2 4" xfId="925" xr:uid="{26C314A1-8367-45B1-AF91-F11044E794B7}"/>
    <cellStyle name="Entrada 3" xfId="926" xr:uid="{0A64AB1F-4262-423D-87B7-ADDBE5DAC354}"/>
    <cellStyle name="Entrada 4" xfId="357" xr:uid="{ED803535-B610-4D36-814F-189F9CB6CC9D}"/>
    <cellStyle name="Entrada 4 2" xfId="4250" xr:uid="{E4AEB72B-DCB1-44BA-93E7-D7DBF0237F1C}"/>
    <cellStyle name="Entrada 4 2 2" xfId="12321" xr:uid="{F3289BE3-B5A3-4C81-82E2-FD263C370F53}"/>
    <cellStyle name="Entrada 4 2 2 2" xfId="16386" xr:uid="{2E0343FE-4554-43FC-98A3-1F1A4ACE442A}"/>
    <cellStyle name="Entrada 4 2 2 2 2" xfId="21615" xr:uid="{0D985190-978E-4B32-B6D9-78E8AB3384E8}"/>
    <cellStyle name="Entrada 4 2 2 3" xfId="19033" xr:uid="{0A2CD470-623B-40A3-A532-42575033B7BB}"/>
    <cellStyle name="Entrada 4 2 3" xfId="14142" xr:uid="{8E67F2B9-C6E2-486F-8647-69F01379A0D0}"/>
    <cellStyle name="Entrada 4 2 3 2" xfId="18258" xr:uid="{42B71457-C7FE-455B-AB0A-21586B1232A2}"/>
    <cellStyle name="Entrada 4 2 3 2 2" xfId="23481" xr:uid="{AF4651D7-5A41-410D-85D5-90B1B1C03938}"/>
    <cellStyle name="Entrada 4 2 3 3" xfId="17336" xr:uid="{188AB7DB-751C-440C-B011-0EDC75236FC4}"/>
    <cellStyle name="Entrada 4 2 3 3 2" xfId="22562" xr:uid="{4A4F2EFF-4BA3-4525-B561-10B683037F75}"/>
    <cellStyle name="Entrada 4 2 3 4" xfId="19989" xr:uid="{1600B1F7-0620-4A44-A7C1-41F5BEBF452A}"/>
    <cellStyle name="Entrada 4 2 4" xfId="14839" xr:uid="{6B1D6CCD-3499-4593-A7D7-7CDA2E87CE77}"/>
    <cellStyle name="Entrada 4 2 4 2" xfId="18251" xr:uid="{F043F3EF-FA5D-4CD4-A5FB-77E23C4A702E}"/>
    <cellStyle name="Entrada 4 2 4 2 2" xfId="23474" xr:uid="{CF9922D8-F0B1-403C-944A-65F3AEBDE921}"/>
    <cellStyle name="Entrada 4 2 4 3" xfId="20085" xr:uid="{BA8AC46A-86A3-48C6-AD7A-7E09022318D5}"/>
    <cellStyle name="Entrada 4 2 5" xfId="18421" xr:uid="{1BC81156-0C23-475C-B01D-4F72780CEDEF}"/>
    <cellStyle name="Entrada 43" xfId="927" xr:uid="{A55B6876-DCBC-4378-8487-52A1FEF8AA02}"/>
    <cellStyle name="Entrada 44" xfId="928" xr:uid="{9F6C912A-3254-4B04-8E67-D85674776414}"/>
    <cellStyle name="Entrada 5" xfId="929" xr:uid="{9730CF66-267D-40E2-AB2E-6AF3B967D981}"/>
    <cellStyle name="Entrada 6" xfId="2957" xr:uid="{C46AC9F5-81C0-4D8B-9589-050E92F6DCE5}"/>
    <cellStyle name="Entrada 7" xfId="2999" xr:uid="{72840388-B5BE-49C5-AC34-83F9E2F7BEDC}"/>
    <cellStyle name="Entrada 8" xfId="2250" xr:uid="{6050E23B-0F75-4026-8637-CE975806A88E}"/>
    <cellStyle name="Entrada 8 2" xfId="4391" xr:uid="{F1AD4AD0-DEEA-49F2-9C4F-711317BE866A}"/>
    <cellStyle name="Entrada 8 3" xfId="12245" xr:uid="{38A0A255-EF45-43A7-8BAF-DFC801DB29E9}"/>
    <cellStyle name="Entrada 8 3 2" xfId="16311" xr:uid="{521C5D5C-9222-4239-A7E5-400360C610F9}"/>
    <cellStyle name="Entrada 8 3 2 2" xfId="21540" xr:uid="{9825C4E7-14BF-4CA1-A74E-11F9545EB0C3}"/>
    <cellStyle name="Entrada 8 3 3" xfId="18958" xr:uid="{3985E5DA-8B7D-4CA6-BD4C-AAF8F8EF0CCC}"/>
    <cellStyle name="Entrada 8 4" xfId="13459" xr:uid="{EB3642E3-CB09-4D33-9286-A5E041748A95}"/>
    <cellStyle name="Entrada 8 4 2" xfId="18273" xr:uid="{578F896C-A52C-4C0E-9D6B-92053FE185C9}"/>
    <cellStyle name="Entrada 8 4 2 2" xfId="23496" xr:uid="{EEEDDD34-B08E-487A-A3F7-0DDC7587E93D}"/>
    <cellStyle name="Entrada 8 4 3" xfId="17283" xr:uid="{F8F192B9-C8D0-4003-AB46-8D1B39CF1C5C}"/>
    <cellStyle name="Entrada 8 4 3 2" xfId="22509" xr:uid="{763994BA-908F-423A-97EB-14A192497240}"/>
    <cellStyle name="Entrada 8 4 4" xfId="19931" xr:uid="{B8D2238E-78C1-4511-8242-47A57F77E5EB}"/>
    <cellStyle name="Entrada 8 5" xfId="14079" xr:uid="{FFCCB503-E522-4E90-B1FC-BF4BD4EFAA50}"/>
    <cellStyle name="Entrada 8 5 2" xfId="18291" xr:uid="{5BBE93F0-4681-4E51-8E0D-D77349CADE65}"/>
    <cellStyle name="Entrada 8 5 2 2" xfId="23514" xr:uid="{A72EE010-6830-4FE1-8C15-94238FABAAC4}"/>
    <cellStyle name="Entrada 8 5 3" xfId="19958" xr:uid="{F559C057-402C-4DC2-9196-01033FECB4FF}"/>
    <cellStyle name="Entrada 8 6" xfId="18347" xr:uid="{85E89A4A-BDEF-4591-8206-F723E6797BD9}"/>
    <cellStyle name="Entrada 9" xfId="4419" xr:uid="{7AE393A4-34AD-4A94-850D-43C9A0E3E973}"/>
    <cellStyle name="Euro" xfId="2071" xr:uid="{3B0733B6-FADB-492A-95C8-C6A545D7822F}"/>
    <cellStyle name="Euro 2" xfId="2132" xr:uid="{1FECC75A-28CE-4086-BBC8-E9BF609B0F20}"/>
    <cellStyle name="Euro 3" xfId="7290" xr:uid="{7519F211-B8DE-4A5F-90FC-B91CF19F4739}"/>
    <cellStyle name="Explanatory Text" xfId="7268" xr:uid="{9FBA4479-391A-480D-B29B-EDCCE0279751}"/>
    <cellStyle name="Followed Hyperlink" xfId="7291" xr:uid="{58F6E564-218F-4EAA-A391-951BE903EDB4}"/>
    <cellStyle name="Good" xfId="7269" xr:uid="{ED91BC14-EDFD-45AD-9CAA-DE3D5ADFD8D3}"/>
    <cellStyle name="Heading 1" xfId="7270" xr:uid="{6C089236-79C1-40D6-95F2-EEB38F1EAD53}"/>
    <cellStyle name="Heading 2" xfId="7271" xr:uid="{918CCDAF-C228-445C-AB88-CB3A5DBF95A3}"/>
    <cellStyle name="Heading 3" xfId="7272" xr:uid="{630F5029-B4E8-47FE-802B-B14DE9A4756B}"/>
    <cellStyle name="Heading 4" xfId="7273" xr:uid="{D77FCD11-F186-4083-98AC-C94766AD20A1}"/>
    <cellStyle name="Hiperlink" xfId="30" builtinId="8"/>
    <cellStyle name="Hiperlink 2" xfId="7303" xr:uid="{F3384B40-226F-4241-8A4E-66DB301A75C0}"/>
    <cellStyle name="Hiperlink 3" xfId="12120" xr:uid="{FAB854C2-1474-4C43-B587-0F018303B96E}"/>
    <cellStyle name="Incorrecto 2" xfId="930" xr:uid="{0FA63912-11A2-49F7-A733-37D68CA2C97B}"/>
    <cellStyle name="Incorreto 10" xfId="4445" xr:uid="{38AE1CAE-8118-4B42-8390-877D83BDECC6}"/>
    <cellStyle name="Incorreto 11" xfId="4473" xr:uid="{197A3236-E8B7-4E68-82BD-6BBDCA601FB9}"/>
    <cellStyle name="Incorreto 11 2" xfId="4190" xr:uid="{1AD078E4-FE8E-4498-A845-EC8BAB3C9DC2}"/>
    <cellStyle name="Incorreto 12" xfId="4501" xr:uid="{A6BF3386-B680-4995-B3A3-85379AF70AD1}"/>
    <cellStyle name="Incorreto 13" xfId="4529" xr:uid="{B24E7AF4-46BA-4C6E-8285-43BD4FA8BFD0}"/>
    <cellStyle name="Incorreto 2" xfId="31" xr:uid="{00000000-0005-0000-0000-00001E000000}"/>
    <cellStyle name="Incorreto 2 2" xfId="7217" xr:uid="{2BF04524-2C7B-4C78-8850-AB1F07BB45F7}"/>
    <cellStyle name="Incorreto 2 3" xfId="2253" xr:uid="{81A21A7D-50E6-45D2-A12E-4B9AA99C4F80}"/>
    <cellStyle name="Incorreto 2 4" xfId="931" xr:uid="{4AD30F9D-657B-4FCA-A42A-7B43BF9BD385}"/>
    <cellStyle name="Incorreto 3" xfId="932" xr:uid="{BC15573B-4A4D-46DD-9C45-5768812F458A}"/>
    <cellStyle name="Incorreto 4" xfId="358" xr:uid="{1DA0406E-873D-401D-AC02-BFC7058074DC}"/>
    <cellStyle name="Incorreto 4 2" xfId="4251" xr:uid="{6E72AE5E-CD8E-40A4-B088-02028EECCCB7}"/>
    <cellStyle name="Incorreto 43" xfId="933" xr:uid="{4C84BBC2-5B9D-4D84-9C18-7453E19678FA}"/>
    <cellStyle name="Incorreto 44" xfId="934" xr:uid="{4349BA32-F24B-4ACF-92F3-16C87037E392}"/>
    <cellStyle name="Incorreto 5" xfId="935" xr:uid="{87593AB1-9E34-45FF-8808-FE2134D4C22C}"/>
    <cellStyle name="Incorreto 6" xfId="2955" xr:uid="{5817DF2B-43F0-46F7-BEB7-1BABC2C5D9B3}"/>
    <cellStyle name="Incorreto 7" xfId="2997" xr:uid="{55DD2482-3421-491D-A9D3-4862192FA7E3}"/>
    <cellStyle name="Incorreto 8" xfId="4389" xr:uid="{1D8E90AF-8AB7-4F2F-AEAA-C2FDDAD1E4F0}"/>
    <cellStyle name="Incorreto 9" xfId="4417" xr:uid="{FB3994AD-398B-4F01-8AF7-17F25EDEE643}"/>
    <cellStyle name="Indefinido" xfId="359" xr:uid="{5EA3E7D0-4649-49A8-838B-1F534C7A1549}"/>
    <cellStyle name="Indefinido 2" xfId="2254" xr:uid="{E934FFBD-4D60-4026-B57A-4DED2C67A264}"/>
    <cellStyle name="Indefinido 3" xfId="2072" xr:uid="{08D946B1-8A91-4BCB-A274-89D474550466}"/>
    <cellStyle name="Input" xfId="7274" xr:uid="{EF3D34A8-2BB3-4270-84AD-31E56A00CF43}"/>
    <cellStyle name="Input 2" xfId="12447" xr:uid="{CC2BBE3E-4EC9-4B2D-9B38-0D4FE4DAC51C}"/>
    <cellStyle name="Input 2 2" xfId="16511" xr:uid="{B2FF0409-880C-4A36-9FEB-18CF8FC63892}"/>
    <cellStyle name="Input 2 2 2" xfId="21740" xr:uid="{DF075261-4D9A-4A1D-9B27-9453A3C395C2}"/>
    <cellStyle name="Input 2 3" xfId="19158" xr:uid="{567701C2-27F3-4D99-BBBA-53A2FD6F04E8}"/>
    <cellStyle name="Input 3" xfId="14870" xr:uid="{00943201-846D-4CF7-9C4C-D8E4089F21AB}"/>
    <cellStyle name="Input 3 2" xfId="18260" xr:uid="{932714C5-E1CF-4AD1-936D-23CF60313F5A}"/>
    <cellStyle name="Input 3 2 2" xfId="23483" xr:uid="{7DA62E0E-643F-445F-8F95-613F4F3D090B}"/>
    <cellStyle name="Input 3 3" xfId="17459" xr:uid="{8A508FE4-D39B-45EF-A56A-F5230E3AD098}"/>
    <cellStyle name="Input 3 3 2" xfId="22685" xr:uid="{2B258037-F716-46CD-9022-472916B77D9B}"/>
    <cellStyle name="Input 3 4" xfId="20116" xr:uid="{111F388B-3BFD-4E8D-A67B-63EAA2FF83DC}"/>
    <cellStyle name="Input 4" xfId="15274" xr:uid="{A967F972-24FD-444A-9442-C3810D8E30D5}"/>
    <cellStyle name="Input 4 2" xfId="18280" xr:uid="{90908DBE-7EDD-4287-8C2A-F29E96ACBCFA}"/>
    <cellStyle name="Input 4 2 2" xfId="23503" xr:uid="{2FA35B07-4646-4BEC-A1CF-1139C9DF10A4}"/>
    <cellStyle name="Input 4 3" xfId="20516" xr:uid="{6FEE15BA-3D2C-481F-A4E3-F3384C155E57}"/>
    <cellStyle name="Input 5" xfId="18546" xr:uid="{CB9C5612-27F0-4604-BD47-52B18F9FC3C3}"/>
    <cellStyle name="Linked Cell" xfId="7275" xr:uid="{66BD8B2B-0E7B-4F92-8375-B1697FB99C5D}"/>
    <cellStyle name="MAND_x000a_CHECK.COMMAND_x000e_RENAME.COMMAND_x0008_SHOW.BAR_x000b_DELETE.MENU_x000e_DELETE.COMMAND_x000e_GET.CHA" xfId="7292" xr:uid="{1DE5A98A-03FF-41DF-8D1A-0B89797559AA}"/>
    <cellStyle name="Moeda 12" xfId="12845" xr:uid="{84684156-34CE-428D-AE5F-A0393E5C630F}"/>
    <cellStyle name="Moeda 12 2" xfId="12927" xr:uid="{34644E94-E507-4436-AF42-320617C0923E}"/>
    <cellStyle name="Moeda 12 2 2" xfId="12989" xr:uid="{EB558684-B662-4D11-9D80-6A1060752ABC}"/>
    <cellStyle name="Moeda 12 2 2 2" xfId="17029" xr:uid="{D6E75DA9-E9DD-4DB1-96C8-E95B3B7C9467}"/>
    <cellStyle name="Moeda 12 2 2 2 2" xfId="22255" xr:uid="{055A2EEA-6C32-4C7B-8155-6C166C713522}"/>
    <cellStyle name="Moeda 12 2 2 3" xfId="19673" xr:uid="{2F6F9CB0-79FC-4592-B776-DCFAA2DAE58B}"/>
    <cellStyle name="Moeda 12 2 3" xfId="16967" xr:uid="{D4B4C2D3-690E-421F-9BD2-D51721F0636F}"/>
    <cellStyle name="Moeda 12 2 3 2" xfId="22193" xr:uid="{6424B078-1927-48DC-9F88-0895CD2F5871}"/>
    <cellStyle name="Moeda 12 2 4" xfId="19611" xr:uid="{1DB8C755-4B20-45D7-BF83-D9E5BA232846}"/>
    <cellStyle name="Moeda 12 3" xfId="12990" xr:uid="{602D6EE4-EFC3-488A-8326-468D65A4D09D}"/>
    <cellStyle name="Moeda 12 3 2" xfId="17030" xr:uid="{F30CA90C-923F-4F1D-AB31-84F91330EC36}"/>
    <cellStyle name="Moeda 12 3 2 2" xfId="22256" xr:uid="{3BF9A40B-4B07-40E6-AC2B-36516C938C0D}"/>
    <cellStyle name="Moeda 12 3 3" xfId="19674" xr:uid="{1FDCDB4E-6BF0-495A-9635-002B2D81E94B}"/>
    <cellStyle name="Moeda 12 4" xfId="12991" xr:uid="{F80F84CC-3CED-4193-AD3A-F970A214AEAC}"/>
    <cellStyle name="Moeda 12 4 2" xfId="17031" xr:uid="{B2CD5437-166E-42DA-838A-05A7628325C4}"/>
    <cellStyle name="Moeda 12 4 2 2" xfId="22257" xr:uid="{02C8D43D-B779-4CAD-88D4-190029C0B84B}"/>
    <cellStyle name="Moeda 12 4 3" xfId="19675" xr:uid="{A96EF99C-514D-4047-8556-63530C82CE90}"/>
    <cellStyle name="Moeda 12 5" xfId="12877" xr:uid="{C6D0476B-CB64-4B64-86AE-45672692E4BF}"/>
    <cellStyle name="Moeda 12 5 2" xfId="16917" xr:uid="{4DCB7AE3-5199-404E-A8E0-CFB9673719DA}"/>
    <cellStyle name="Moeda 12 5 2 2" xfId="22143" xr:uid="{B2DF27B3-7991-4E7E-840B-CD642EF0047D}"/>
    <cellStyle name="Moeda 12 5 3" xfId="19561" xr:uid="{6842AE6C-DBB2-4701-AEC2-3867C75DD4C4}"/>
    <cellStyle name="Moeda 12 6" xfId="16889" xr:uid="{CDA11C2E-F61D-4BD3-AD97-1C0310D0C78A}"/>
    <cellStyle name="Moeda 12 6 2" xfId="22115" xr:uid="{319BBA43-44C2-40AC-BB7B-A31C1500274B}"/>
    <cellStyle name="Moeda 12 7" xfId="19533" xr:uid="{FB2DBBB0-3939-4515-A7EE-6AC5F5F408E6}"/>
    <cellStyle name="Moeda 2" xfId="2113" xr:uid="{161A9D53-A73A-4661-A401-CAEBDA800343}"/>
    <cellStyle name="Moeda 2 10" xfId="15693" xr:uid="{8A9E260C-59AC-4860-8919-5474C9DB3628}"/>
    <cellStyle name="Moeda 2 10 2" xfId="20924" xr:uid="{ECF1A4ED-0E31-4569-8DD5-2403F74BCE5A}"/>
    <cellStyle name="Moeda 2 11" xfId="18316" xr:uid="{59DF1618-840C-48F2-80D5-A555F60F972A}"/>
    <cellStyle name="Moeda 2 12" xfId="7381" xr:uid="{A34CEF18-B684-4C87-B17A-6219BA1CE0E0}"/>
    <cellStyle name="Moeda 2 2" xfId="2133" xr:uid="{918B8367-1995-4485-B658-3EFD5F26877A}"/>
    <cellStyle name="Moeda 2 2 10" xfId="18322" xr:uid="{60521F63-4129-4BD2-AE57-8EAB8E8D6F98}"/>
    <cellStyle name="Moeda 2 2 11" xfId="7397" xr:uid="{BA909F44-2D70-4485-9D66-BB319E00D0A0}"/>
    <cellStyle name="Moeda 2 2 2" xfId="4086" xr:uid="{90983F9D-77E6-42AF-811B-FD14CD4D8B1B}"/>
    <cellStyle name="Moeda 2 2 2 2" xfId="11926" xr:uid="{BF0C99D7-28F2-44B1-A799-60B3847267A7}"/>
    <cellStyle name="Moeda 2 2 2 2 2" xfId="12568" xr:uid="{B17A5CF3-83EC-4635-B568-B6BC5D39C50D}"/>
    <cellStyle name="Moeda 2 2 2 2 2 2" xfId="16632" xr:uid="{5823988F-ADF2-48AE-8936-791190AB51E8}"/>
    <cellStyle name="Moeda 2 2 2 2 2 2 2" xfId="21861" xr:uid="{A5F17BCE-8457-4C1F-8E06-27E96A600CDF}"/>
    <cellStyle name="Moeda 2 2 2 2 2 3" xfId="19279" xr:uid="{4CEB1A41-B435-417C-825D-A25BB15ADF72}"/>
    <cellStyle name="Moeda 2 2 2 2 3" xfId="12992" xr:uid="{CB0ABE7A-A2BE-4645-9EA5-A238A38EAF99}"/>
    <cellStyle name="Moeda 2 2 2 2 3 2" xfId="17032" xr:uid="{6E9AE2F3-BB7B-4AAE-BB00-2EBDE0AF179D}"/>
    <cellStyle name="Moeda 2 2 2 2 3 2 2" xfId="22258" xr:uid="{AA12608F-12ED-4836-910E-357CA0A06644}"/>
    <cellStyle name="Moeda 2 2 2 2 3 3" xfId="19676" xr:uid="{358FD34E-66D5-4017-A72B-4444B245098E}"/>
    <cellStyle name="Moeda 2 2 2 2 4" xfId="16019" xr:uid="{996DA4CA-D446-4F0B-8B53-725FBF1B0011}"/>
    <cellStyle name="Moeda 2 2 2 2 4 2" xfId="21249" xr:uid="{F6F78657-7AEB-41CE-A837-5580A34B7D45}"/>
    <cellStyle name="Moeda 2 2 2 2 5" xfId="18667" xr:uid="{930F56D2-D42A-4B9C-896E-2491234491CF}"/>
    <cellStyle name="Moeda 2 2 2 3" xfId="12286" xr:uid="{6E1BE394-183D-4DB0-95F9-2C8D7468F485}"/>
    <cellStyle name="Moeda 2 2 2 3 2" xfId="15086" xr:uid="{FE05E598-9310-4B6B-8F8D-3CBEC5F83168}"/>
    <cellStyle name="Moeda 2 2 2 3 2 2" xfId="17671" xr:uid="{2AFD3426-5D24-4D2E-90D3-FF92E9B81A85}"/>
    <cellStyle name="Moeda 2 2 2 3 2 2 2" xfId="22897" xr:uid="{AE0EBA74-BAA6-4634-99C5-B17833952D47}"/>
    <cellStyle name="Moeda 2 2 2 3 2 3" xfId="20328" xr:uid="{B86A8BBD-403E-44CF-BEEE-BBB87DB99C57}"/>
    <cellStyle name="Moeda 2 2 2 3 3" xfId="16351" xr:uid="{B684B29B-D5C2-42E3-8E3C-66BAFEA056AD}"/>
    <cellStyle name="Moeda 2 2 2 3 3 2" xfId="21580" xr:uid="{98B3DD54-8513-486E-8FE2-6A423F982D10}"/>
    <cellStyle name="Moeda 2 2 2 3 4" xfId="18998" xr:uid="{A7284169-B944-4EBC-A024-5DC60BB2A370}"/>
    <cellStyle name="Moeda 2 2 2 4" xfId="12938" xr:uid="{92610B22-530C-441A-B092-9C9EECECB115}"/>
    <cellStyle name="Moeda 2 2 2 4 2" xfId="16978" xr:uid="{3B75296C-0A99-4504-B491-71FABDB1BB5D}"/>
    <cellStyle name="Moeda 2 2 2 4 2 2" xfId="22204" xr:uid="{01910DC7-0B84-4FC0-BC66-85BFED75609A}"/>
    <cellStyle name="Moeda 2 2 2 4 3" xfId="19622" xr:uid="{4C19D8DB-80DE-41E4-B831-76DED4634EDA}"/>
    <cellStyle name="Moeda 2 2 2 5" xfId="15460" xr:uid="{7B7D56AA-E315-45CD-8637-E68278C3CACD}"/>
    <cellStyle name="Moeda 2 2 2 5 2" xfId="18032" xr:uid="{60BF753D-6354-432B-B62D-A3CE9A3DEAAB}"/>
    <cellStyle name="Moeda 2 2 2 5 2 2" xfId="23258" xr:uid="{E7433918-CC8A-4C2D-B539-10B381D391C3}"/>
    <cellStyle name="Moeda 2 2 2 5 3" xfId="20702" xr:uid="{650A1F7D-81A9-4EFC-BED2-D98B91D8AD1B}"/>
    <cellStyle name="Moeda 2 2 2 6" xfId="15759" xr:uid="{3617C721-8F34-40B6-82F4-F0E43B9345E9}"/>
    <cellStyle name="Moeda 2 2 2 6 2" xfId="20989" xr:uid="{032214C3-4A99-40B7-8EE4-0116CE3999CE}"/>
    <cellStyle name="Moeda 2 2 2 7" xfId="18386" xr:uid="{51C5433D-4A3D-4B7E-A62F-D9E1F75BF5BF}"/>
    <cellStyle name="Moeda 2 2 2 8" xfId="9107" xr:uid="{275A31EA-CEE2-46C1-9222-C10EC993E2D2}"/>
    <cellStyle name="Moeda 2 2 3" xfId="4045" xr:uid="{FB45FC84-07F4-4617-9E89-EA09F119AE9F}"/>
    <cellStyle name="Moeda 2 2 3 2" xfId="11916" xr:uid="{3502AA45-5DE9-417A-BBA2-F57C21F9EF38}"/>
    <cellStyle name="Moeda 2 2 3 2 2" xfId="12558" xr:uid="{0E513B93-6D73-4D64-B5F5-920E4BEBC08B}"/>
    <cellStyle name="Moeda 2 2 3 2 2 2" xfId="16622" xr:uid="{F7906649-E246-4A59-A01F-5352419181C0}"/>
    <cellStyle name="Moeda 2 2 3 2 2 2 2" xfId="21851" xr:uid="{EEFB51AD-6073-4398-A0F3-F5F1669AE851}"/>
    <cellStyle name="Moeda 2 2 3 2 2 3" xfId="19269" xr:uid="{E72F3211-7204-4276-BC39-7D4AC6376B12}"/>
    <cellStyle name="Moeda 2 2 3 2 3" xfId="15076" xr:uid="{942C181B-5520-44FA-9D89-6D9B3F1DE14C}"/>
    <cellStyle name="Moeda 2 2 3 2 3 2" xfId="17661" xr:uid="{A3335429-2011-421E-A725-D8F4B91BB888}"/>
    <cellStyle name="Moeda 2 2 3 2 3 2 2" xfId="22887" xr:uid="{519FB67A-8BCB-449E-BDA7-C21786C9DA69}"/>
    <cellStyle name="Moeda 2 2 3 2 3 3" xfId="20318" xr:uid="{8A7AF69E-1D87-4FDC-9AFB-D4C90C28A545}"/>
    <cellStyle name="Moeda 2 2 3 2 4" xfId="16009" xr:uid="{08698C5E-95EF-433B-9E49-41C03904D96D}"/>
    <cellStyle name="Moeda 2 2 3 2 4 2" xfId="21239" xr:uid="{BD4CDD77-4BBF-4948-BBCB-12A12826B86B}"/>
    <cellStyle name="Moeda 2 2 3 2 5" xfId="18657" xr:uid="{C02D83F0-3EF1-4A37-BAE1-BA591DFB84D2}"/>
    <cellStyle name="Moeda 2 2 3 3" xfId="12276" xr:uid="{EBBFABAA-F492-49F9-8C10-FB61D7DD0116}"/>
    <cellStyle name="Moeda 2 2 3 3 2" xfId="16341" xr:uid="{981979E2-8D18-4EB4-B243-35279E2CE358}"/>
    <cellStyle name="Moeda 2 2 3 3 2 2" xfId="21570" xr:uid="{F3C1022C-684E-4FCD-BF9A-CE6F7D9937C9}"/>
    <cellStyle name="Moeda 2 2 3 3 3" xfId="18988" xr:uid="{49853FF7-A291-4D80-8386-90F7A8123389}"/>
    <cellStyle name="Moeda 2 2 3 4" xfId="12993" xr:uid="{30083800-B9E0-417C-9AE3-BE22F7E47539}"/>
    <cellStyle name="Moeda 2 2 3 4 2" xfId="17033" xr:uid="{2B93533E-DBA0-45AD-B382-B4A79B335451}"/>
    <cellStyle name="Moeda 2 2 3 4 2 2" xfId="22259" xr:uid="{CA6F31EE-34FF-465B-BB0D-B84A818EF2FD}"/>
    <cellStyle name="Moeda 2 2 3 4 3" xfId="19677" xr:uid="{6DE949CE-7CD9-44E9-8ECD-C87A62D8919B}"/>
    <cellStyle name="Moeda 2 2 3 5" xfId="15450" xr:uid="{9B2B502E-6E3F-44D9-8BC6-850D97A7F762}"/>
    <cellStyle name="Moeda 2 2 3 5 2" xfId="18022" xr:uid="{CC4E65DD-724B-477A-B596-091DE658B7A4}"/>
    <cellStyle name="Moeda 2 2 3 5 2 2" xfId="23248" xr:uid="{3E45DA86-9BCB-46EC-A9D9-5C3611D62877}"/>
    <cellStyle name="Moeda 2 2 3 5 3" xfId="20692" xr:uid="{6DAF774E-F581-4693-9E9C-7AF5DB12E3E8}"/>
    <cellStyle name="Moeda 2 2 3 6" xfId="15749" xr:uid="{FABBE176-8F20-4151-8069-A31173E28A48}"/>
    <cellStyle name="Moeda 2 2 3 6 2" xfId="20979" xr:uid="{4A85375E-EE09-40E8-BBD2-ACB97F0912EE}"/>
    <cellStyle name="Moeda 2 2 3 7" xfId="18376" xr:uid="{E2228BB9-AB20-4F2A-9450-31DE663BEEFC}"/>
    <cellStyle name="Moeda 2 2 3 8" xfId="9066" xr:uid="{0BBC3532-FAD9-4E37-801B-B5B1A17E2BFE}"/>
    <cellStyle name="Moeda 2 2 4" xfId="11867" xr:uid="{9293B48C-3CB2-4FD3-89AE-969CEADA592A}"/>
    <cellStyle name="Moeda 2 2 4 2" xfId="12509" xr:uid="{BA587C9C-61D1-47F1-A23E-595469AF1D07}"/>
    <cellStyle name="Moeda 2 2 4 2 2" xfId="16573" xr:uid="{F0A0FFFC-72DE-4E09-8C52-D4B2473FFB24}"/>
    <cellStyle name="Moeda 2 2 4 2 2 2" xfId="21802" xr:uid="{4B39190E-23FE-4F44-B70D-3B247216B28E}"/>
    <cellStyle name="Moeda 2 2 4 2 3" xfId="19220" xr:uid="{D227B204-C35D-44AC-81E4-88AE1ECE8224}"/>
    <cellStyle name="Moeda 2 2 4 3" xfId="12994" xr:uid="{C28DDA20-83C9-42D8-9BD5-E5081D62F9DB}"/>
    <cellStyle name="Moeda 2 2 4 3 2" xfId="17034" xr:uid="{DEBCC7CD-825F-4916-BDD3-093139C93DEB}"/>
    <cellStyle name="Moeda 2 2 4 3 2 2" xfId="22260" xr:uid="{9A7406CA-339D-42B9-85A2-68BD3B1A508A}"/>
    <cellStyle name="Moeda 2 2 4 3 3" xfId="19678" xr:uid="{00B443AD-AB62-457D-986D-35C10FF87290}"/>
    <cellStyle name="Moeda 2 2 4 4" xfId="15960" xr:uid="{F6C3950E-FBCE-4AB4-9DCD-A85A45C9B82B}"/>
    <cellStyle name="Moeda 2 2 4 4 2" xfId="21190" xr:uid="{DC8CBDCB-D5BC-4B15-9EFD-53780FA9FA13}"/>
    <cellStyle name="Moeda 2 2 4 5" xfId="18608" xr:uid="{0CA047EB-B4BD-44B1-91AC-210BAD73E81D}"/>
    <cellStyle name="Moeda 2 2 5" xfId="12219" xr:uid="{355EB3CB-1642-4E7A-ABDE-ED542A99674E}"/>
    <cellStyle name="Moeda 2 2 5 2" xfId="13402" xr:uid="{135E4E90-3A12-4E3A-B006-86B7969A19DF}"/>
    <cellStyle name="Moeda 2 2 5 2 2" xfId="17259" xr:uid="{F5F2FCBF-211A-484F-9290-1F591C8EC7C7}"/>
    <cellStyle name="Moeda 2 2 5 2 2 2" xfId="22485" xr:uid="{FA2CDAA0-AD36-4204-BEFC-4DA25AA664B2}"/>
    <cellStyle name="Moeda 2 2 5 2 3" xfId="19907" xr:uid="{AE456B44-B59A-4273-A19A-79365998001A}"/>
    <cellStyle name="Moeda 2 2 5 3" xfId="16286" xr:uid="{B2EC1F89-23F6-4B20-8D05-E84522A2AABF}"/>
    <cellStyle name="Moeda 2 2 5 3 2" xfId="21515" xr:uid="{0D74D28C-B2CB-4BD1-B6A0-C3141EB65B64}"/>
    <cellStyle name="Moeda 2 2 5 4" xfId="18933" xr:uid="{9EA84E8B-B8B0-496D-8FB1-12956A70B102}"/>
    <cellStyle name="Moeda 2 2 6" xfId="15027" xr:uid="{CD7C99B5-5F8C-4832-A240-23486CE8BC81}"/>
    <cellStyle name="Moeda 2 2 6 2" xfId="17612" xr:uid="{176F819B-36C0-4EBB-B9FC-B5BF66F37CEE}"/>
    <cellStyle name="Moeda 2 2 6 2 2" xfId="22838" xr:uid="{958FD21F-E84F-4135-B5D8-2880CEBEC292}"/>
    <cellStyle name="Moeda 2 2 6 3" xfId="20269" xr:uid="{B4E3EA46-9FD0-4550-8A88-E59FD096E919}"/>
    <cellStyle name="Moeda 2 2 7" xfId="12888" xr:uid="{9FB7BA32-5631-46E2-A382-7E895024481A}"/>
    <cellStyle name="Moeda 2 2 7 2" xfId="16928" xr:uid="{86E21D1E-BA96-4F0B-9A27-4582C9976F0D}"/>
    <cellStyle name="Moeda 2 2 7 2 2" xfId="22154" xr:uid="{FF67E00B-0833-4A45-9D42-0588EFB20175}"/>
    <cellStyle name="Moeda 2 2 7 3" xfId="19572" xr:uid="{5DBEF22D-7D26-4B88-BB33-F4AD5AAECCFB}"/>
    <cellStyle name="Moeda 2 2 8" xfId="15401" xr:uid="{E6D977A9-289C-4362-984B-47B1EAD10143}"/>
    <cellStyle name="Moeda 2 2 8 2" xfId="17973" xr:uid="{BB783F71-89D2-4CAF-ACFA-D90134F54A5B}"/>
    <cellStyle name="Moeda 2 2 8 2 2" xfId="23199" xr:uid="{9318B85E-3610-4F55-B398-8D6F5857B5D6}"/>
    <cellStyle name="Moeda 2 2 8 3" xfId="20643" xr:uid="{8EBABE1B-6F18-49BE-AB78-B276887B7EB3}"/>
    <cellStyle name="Moeda 2 2 9" xfId="15699" xr:uid="{C7D146C9-D891-444F-B854-15C3B197C02E}"/>
    <cellStyle name="Moeda 2 2 9 2" xfId="20930" xr:uid="{55FE66C6-85CA-4B72-A714-91BCE569CE7C}"/>
    <cellStyle name="Moeda 2 3" xfId="4078" xr:uid="{6266050E-2155-499D-B382-A0720AF339B7}"/>
    <cellStyle name="Moeda 2 3 2" xfId="11921" xr:uid="{5D8F4EC2-A0A7-4DD5-9011-0FA6BEE850FC}"/>
    <cellStyle name="Moeda 2 3 2 2" xfId="12563" xr:uid="{BDD3303D-C28A-4764-AAF3-127BA16B58B9}"/>
    <cellStyle name="Moeda 2 3 2 2 2" xfId="16627" xr:uid="{73D53D01-302D-437A-9087-A5ED2E35936B}"/>
    <cellStyle name="Moeda 2 3 2 2 2 2" xfId="21856" xr:uid="{2CC2114D-62F4-4D4F-9637-C76B889DD183}"/>
    <cellStyle name="Moeda 2 3 2 2 3" xfId="19274" xr:uid="{D66229C1-3490-47A9-836F-DD201F05E604}"/>
    <cellStyle name="Moeda 2 3 2 3" xfId="12995" xr:uid="{30DEBD35-0E91-45A0-9F4B-3B757DECBB12}"/>
    <cellStyle name="Moeda 2 3 2 3 2" xfId="17035" xr:uid="{F9B772B9-BDF1-4A2A-986E-0DA43BA640C8}"/>
    <cellStyle name="Moeda 2 3 2 3 2 2" xfId="22261" xr:uid="{CA0B6425-163A-431C-942A-278516D38F79}"/>
    <cellStyle name="Moeda 2 3 2 3 3" xfId="19679" xr:uid="{96DD6406-48C2-4CAE-982F-8926D9BBF781}"/>
    <cellStyle name="Moeda 2 3 2 4" xfId="16014" xr:uid="{26DA110F-8B24-41ED-95E0-2BE282429661}"/>
    <cellStyle name="Moeda 2 3 2 4 2" xfId="21244" xr:uid="{EAEC079C-4302-4DE7-9A0C-1E836D457284}"/>
    <cellStyle name="Moeda 2 3 2 5" xfId="18662" xr:uid="{9C56CBBC-0B8F-4AD7-8817-68855508CAB4}"/>
    <cellStyle name="Moeda 2 3 3" xfId="12281" xr:uid="{2AE01958-4EFF-45DF-BA95-C211186EC077}"/>
    <cellStyle name="Moeda 2 3 3 2" xfId="15081" xr:uid="{EA8F542B-4D08-47DE-A8E8-2F482C2A7239}"/>
    <cellStyle name="Moeda 2 3 3 2 2" xfId="17666" xr:uid="{3A43ABA8-E184-463B-8A18-47C32A81B33B}"/>
    <cellStyle name="Moeda 2 3 3 2 2 2" xfId="22892" xr:uid="{3215A170-D837-4DAC-8EE9-CC1DB9547EC7}"/>
    <cellStyle name="Moeda 2 3 3 2 3" xfId="20323" xr:uid="{42B621F5-9656-4A90-A408-100FA3FB1268}"/>
    <cellStyle name="Moeda 2 3 3 3" xfId="16346" xr:uid="{D4C72BB7-DCBD-4353-9520-9E5ADE4C87C0}"/>
    <cellStyle name="Moeda 2 3 3 3 2" xfId="21575" xr:uid="{8DE14083-6FCE-45D2-8021-AC3B59CDCBD7}"/>
    <cellStyle name="Moeda 2 3 3 4" xfId="18993" xr:uid="{BA121B31-8AF1-41F1-A0DA-FB2AE4D35E7D}"/>
    <cellStyle name="Moeda 2 3 4" xfId="12912" xr:uid="{77A1682B-3497-4A48-AFC0-70E0B8D29E5F}"/>
    <cellStyle name="Moeda 2 3 4 2" xfId="16952" xr:uid="{D3453E07-FA81-4977-99E4-000BB4DC1F9E}"/>
    <cellStyle name="Moeda 2 3 4 2 2" xfId="22178" xr:uid="{53A7DEC6-28DE-439F-BB0E-00B39E9813B5}"/>
    <cellStyle name="Moeda 2 3 4 3" xfId="19596" xr:uid="{815FF03D-7C5B-49C6-A5F1-3281B8ECEA7D}"/>
    <cellStyle name="Moeda 2 3 5" xfId="15455" xr:uid="{6632E7E5-E82A-4564-8EAF-6F137C29E507}"/>
    <cellStyle name="Moeda 2 3 5 2" xfId="18027" xr:uid="{E580F1E8-03F9-472B-8AEB-1DC0FA397CEE}"/>
    <cellStyle name="Moeda 2 3 5 2 2" xfId="23253" xr:uid="{A04D5F66-4443-4F80-A2A1-E76FF0329DE4}"/>
    <cellStyle name="Moeda 2 3 5 3" xfId="20697" xr:uid="{E86665DB-C337-400D-B432-EC88C0662757}"/>
    <cellStyle name="Moeda 2 3 6" xfId="15754" xr:uid="{FF9FD9C4-CBCF-4333-A2F9-5E0D07D94E8C}"/>
    <cellStyle name="Moeda 2 3 6 2" xfId="20984" xr:uid="{3EE638D5-620C-492E-BC8B-78DCB258ACB1}"/>
    <cellStyle name="Moeda 2 3 7" xfId="18381" xr:uid="{135C0FCF-42D1-4836-B48C-8CFF92A48104}"/>
    <cellStyle name="Moeda 2 3 8" xfId="9099" xr:uid="{5E5D2924-674B-4347-A2F9-0DE44E3339B8}"/>
    <cellStyle name="Moeda 2 4" xfId="4028" xr:uid="{D2D91181-C8CB-448B-A44D-DB19D1959667}"/>
    <cellStyle name="Moeda 2 4 2" xfId="11911" xr:uid="{55FAB5F0-C24D-4741-A722-363DA71D38E4}"/>
    <cellStyle name="Moeda 2 4 2 2" xfId="12553" xr:uid="{44D108BF-E5F7-4F1C-AA8E-D537BD23F8BE}"/>
    <cellStyle name="Moeda 2 4 2 2 2" xfId="16617" xr:uid="{89090EB9-737B-4535-A952-795B37BD3F56}"/>
    <cellStyle name="Moeda 2 4 2 2 2 2" xfId="21846" xr:uid="{7C975A41-5C12-47D6-AD04-52A125A94BEC}"/>
    <cellStyle name="Moeda 2 4 2 2 3" xfId="19264" xr:uid="{DCA4164C-9899-4221-B68A-F85E84FB4760}"/>
    <cellStyle name="Moeda 2 4 2 3" xfId="15071" xr:uid="{A4A6EC71-CC1A-400B-BB6F-18EDE2C21491}"/>
    <cellStyle name="Moeda 2 4 2 3 2" xfId="17656" xr:uid="{A5E2DF27-3FE1-4A0F-BDE4-D971FD30992E}"/>
    <cellStyle name="Moeda 2 4 2 3 2 2" xfId="22882" xr:uid="{A88883D5-A0FD-4B9F-A8C7-248A6CFC74E9}"/>
    <cellStyle name="Moeda 2 4 2 3 3" xfId="20313" xr:uid="{1CF09430-BA09-4311-B670-CBD3B7A5E00C}"/>
    <cellStyle name="Moeda 2 4 2 4" xfId="16004" xr:uid="{AEC56302-F0B1-4FDB-8C0E-8731E0EABAA2}"/>
    <cellStyle name="Moeda 2 4 2 4 2" xfId="21234" xr:uid="{A2C7C8A1-6824-4EE7-90E8-D56E1BD76EF0}"/>
    <cellStyle name="Moeda 2 4 2 5" xfId="18652" xr:uid="{E56FD904-FB42-4D01-A669-7C1B7835E90D}"/>
    <cellStyle name="Moeda 2 4 3" xfId="12271" xr:uid="{04C09230-3212-4B81-BA49-707B9E169CA9}"/>
    <cellStyle name="Moeda 2 4 3 2" xfId="16336" xr:uid="{49F717EE-4543-4A17-AF6E-8F6E83910C3D}"/>
    <cellStyle name="Moeda 2 4 3 2 2" xfId="21565" xr:uid="{A6C38F34-AB5C-4753-BD5F-BFD4DE91B60D}"/>
    <cellStyle name="Moeda 2 4 3 3" xfId="18983" xr:uid="{50DF00FB-5509-49D2-A7D6-AB24A23DEC80}"/>
    <cellStyle name="Moeda 2 4 4" xfId="12996" xr:uid="{5ABE8A98-29A3-47E8-9566-3F48909492E4}"/>
    <cellStyle name="Moeda 2 4 4 2" xfId="17036" xr:uid="{8DE99BCE-DE23-4A81-98A9-8463C2B9CF15}"/>
    <cellStyle name="Moeda 2 4 4 2 2" xfId="22262" xr:uid="{A7A39A3F-76C4-4314-BE4A-17F78789BA09}"/>
    <cellStyle name="Moeda 2 4 4 3" xfId="19680" xr:uid="{A971FC3F-1C7E-47DF-B317-9400EA02AC9B}"/>
    <cellStyle name="Moeda 2 4 5" xfId="15445" xr:uid="{8749EC7B-8923-4F75-8BE6-A85D026C469D}"/>
    <cellStyle name="Moeda 2 4 5 2" xfId="18017" xr:uid="{D3415D9D-F7EE-4BC0-B83F-0B4553FDFB45}"/>
    <cellStyle name="Moeda 2 4 5 2 2" xfId="23243" xr:uid="{FC2D36A0-A443-4328-B1E8-82D3A80214C9}"/>
    <cellStyle name="Moeda 2 4 5 3" xfId="20687" xr:uid="{4A6C95C7-AB27-4104-BEC4-EAC86B0AE38B}"/>
    <cellStyle name="Moeda 2 4 6" xfId="15744" xr:uid="{CE7B1B1C-83BB-4522-B670-57CAC74492A5}"/>
    <cellStyle name="Moeda 2 4 6 2" xfId="20974" xr:uid="{2EE32693-5B99-46D7-A863-5A5FBE69F00A}"/>
    <cellStyle name="Moeda 2 4 7" xfId="18371" xr:uid="{D97F58E1-7EE0-4DAF-96F8-8B06E6EDFB70}"/>
    <cellStyle name="Moeda 2 4 8" xfId="9060" xr:uid="{0CDDB228-0AAC-4540-A886-7690A0043E1A}"/>
    <cellStyle name="Moeda 2 5" xfId="7293" xr:uid="{3FCFF6D1-09AB-444E-B5A5-987C9927BEA3}"/>
    <cellStyle name="Moeda 2 5 2" xfId="14877" xr:uid="{779BC55A-FA6B-4D5C-BC31-2AF466A12227}"/>
    <cellStyle name="Moeda 2 5 3" xfId="12997" xr:uid="{413EFBDD-A0D8-4589-B5BC-058E6D28449E}"/>
    <cellStyle name="Moeda 2 5 3 2" xfId="17037" xr:uid="{6B8D8735-8275-4530-AAE2-61CD3A00B21D}"/>
    <cellStyle name="Moeda 2 5 3 2 2" xfId="22263" xr:uid="{FA360B51-DB87-4161-B1E4-08731869394E}"/>
    <cellStyle name="Moeda 2 5 3 3" xfId="19681" xr:uid="{115C4BDC-E73C-4FD2-8F68-5032C7D402B8}"/>
    <cellStyle name="Moeda 2 6" xfId="11861" xr:uid="{C4783D01-4EE2-4445-9B54-D88C7FBEDC53}"/>
    <cellStyle name="Moeda 2 6 2" xfId="12503" xr:uid="{1142724B-C0C7-4999-BE19-716DB78993E1}"/>
    <cellStyle name="Moeda 2 6 2 2" xfId="16567" xr:uid="{30CE5B92-0113-477C-8021-454DA45BC2B8}"/>
    <cellStyle name="Moeda 2 6 2 2 2" xfId="21796" xr:uid="{5C90DFD2-6DB1-4075-B384-04E83DA39203}"/>
    <cellStyle name="Moeda 2 6 2 3" xfId="19214" xr:uid="{C36F495B-714A-4B3E-9B84-2D71AAB54DF3}"/>
    <cellStyle name="Moeda 2 6 3" xfId="13394" xr:uid="{38060359-5668-4A1A-8CC9-FA4F3C458983}"/>
    <cellStyle name="Moeda 2 6 3 2" xfId="17253" xr:uid="{9194F066-E30B-4005-B146-C0000891DC36}"/>
    <cellStyle name="Moeda 2 6 3 2 2" xfId="22479" xr:uid="{3AD1529E-5724-4F02-85A9-4D87D2522697}"/>
    <cellStyle name="Moeda 2 6 3 3" xfId="19901" xr:uid="{ED68008D-3ADD-4BAE-8D2C-615A193877D4}"/>
    <cellStyle name="Moeda 2 6 4" xfId="15954" xr:uid="{74312A14-8490-4E3C-9194-C8B4C3437C41}"/>
    <cellStyle name="Moeda 2 6 4 2" xfId="21184" xr:uid="{EA27FE3D-7191-4E85-98F5-D7349EB01612}"/>
    <cellStyle name="Moeda 2 6 5" xfId="18602" xr:uid="{8B024BFE-BB6B-4243-B33D-51583E7F44B8}"/>
    <cellStyle name="Moeda 2 7" xfId="12213" xr:uid="{7C00D324-A504-4146-9F73-4818DFC9FE51}"/>
    <cellStyle name="Moeda 2 7 2" xfId="15021" xr:uid="{498A27AC-A144-494A-82BD-C5E67D120066}"/>
    <cellStyle name="Moeda 2 7 2 2" xfId="17606" xr:uid="{6BFFA353-183A-4FDA-B562-0EF2B5A08F02}"/>
    <cellStyle name="Moeda 2 7 2 2 2" xfId="22832" xr:uid="{DD115338-415D-4549-B490-8091374FD200}"/>
    <cellStyle name="Moeda 2 7 2 3" xfId="20263" xr:uid="{61AA0D1C-1E2A-4A77-B8FE-AAE0C96CA441}"/>
    <cellStyle name="Moeda 2 7 3" xfId="16280" xr:uid="{39707403-90ED-48C2-8685-391C527FBA99}"/>
    <cellStyle name="Moeda 2 7 3 2" xfId="21509" xr:uid="{89E8BFCC-31AC-4EBF-8A90-0391BFCD1FA0}"/>
    <cellStyle name="Moeda 2 7 4" xfId="18927" xr:uid="{606A75BA-99D5-49B7-87D5-3A8645B3F9EB}"/>
    <cellStyle name="Moeda 2 8" xfId="12860" xr:uid="{171B83BE-3638-43EB-AE17-6625F11D5297}"/>
    <cellStyle name="Moeda 2 8 2" xfId="16902" xr:uid="{EBF270FF-0BD0-4013-AC79-2009AD688BD0}"/>
    <cellStyle name="Moeda 2 8 2 2" xfId="22128" xr:uid="{A2955C76-80A3-4371-BCB8-5B64005CA275}"/>
    <cellStyle name="Moeda 2 8 3" xfId="19546" xr:uid="{D814330E-23F0-42E7-BE56-104D3DB934E0}"/>
    <cellStyle name="Moeda 2 9" xfId="15395" xr:uid="{B960FA30-2D03-427E-B8FE-C311D3D9D274}"/>
    <cellStyle name="Moeda 2 9 2" xfId="17967" xr:uid="{68C0E96A-6E3F-43EB-AC07-6B5E000AB0E2}"/>
    <cellStyle name="Moeda 2 9 2 2" xfId="23193" xr:uid="{4A01B6BE-182A-4B3D-AB46-02D0BFC49435}"/>
    <cellStyle name="Moeda 2 9 3" xfId="20637" xr:uid="{55A11709-F312-40CD-9142-9745F63806E0}"/>
    <cellStyle name="Moeda 3" xfId="2073" xr:uid="{5AABE8D4-688B-47BE-8233-F08B9A8B5A72}"/>
    <cellStyle name="Moeda 3 2" xfId="4126" xr:uid="{1E469CDF-89BD-47C4-872D-D841FB964DBA}"/>
    <cellStyle name="Moeda 3 2 10" xfId="9147" xr:uid="{6C4A44B6-0735-4B2D-82F2-359E4FC20E36}"/>
    <cellStyle name="Moeda 3 2 2" xfId="7337" xr:uid="{7A5A8094-8CF9-440E-AECB-BA531C98CC0B}"/>
    <cellStyle name="Moeda 3 2 2 2" xfId="12093" xr:uid="{85C4B706-BBE1-4E37-AB5D-1945519DC09A}"/>
    <cellStyle name="Moeda 3 2 2 2 2" xfId="12735" xr:uid="{3BD03AE5-2CD0-4BBF-9A10-93AA322229DA}"/>
    <cellStyle name="Moeda 3 2 2 2 2 2" xfId="16799" xr:uid="{873B2942-5252-4891-92F6-A5FBF05E81F7}"/>
    <cellStyle name="Moeda 3 2 2 2 2 2 2" xfId="22028" xr:uid="{7D6CEE90-F802-47F2-A8D9-A0DF651F7203}"/>
    <cellStyle name="Moeda 3 2 2 2 2 3" xfId="19446" xr:uid="{103B3A66-81E1-482E-9AA9-6B6EEA6572FD}"/>
    <cellStyle name="Moeda 3 2 2 2 3" xfId="12998" xr:uid="{ED3BC690-A3A1-42C8-BA90-AEEDA28560D4}"/>
    <cellStyle name="Moeda 3 2 2 2 3 2" xfId="17038" xr:uid="{7384064D-8924-4340-87A8-4ACEF54F1D74}"/>
    <cellStyle name="Moeda 3 2 2 2 3 2 2" xfId="22264" xr:uid="{181D9463-965B-4E3B-9ED0-734E6709200E}"/>
    <cellStyle name="Moeda 3 2 2 2 3 3" xfId="19682" xr:uid="{2FF81A36-CC1E-457D-820C-8BCE57E6D159}"/>
    <cellStyle name="Moeda 3 2 2 2 4" xfId="16186" xr:uid="{033ABB5D-36CC-4902-BF4A-630FF5191146}"/>
    <cellStyle name="Moeda 3 2 2 2 4 2" xfId="21416" xr:uid="{5E68EEBC-6522-4ED3-A433-AD6A3E54020A}"/>
    <cellStyle name="Moeda 3 2 2 2 5" xfId="18834" xr:uid="{70A9BA0E-4B55-4AEF-ADC6-D478D3FC1305}"/>
    <cellStyle name="Moeda 3 2 2 3" xfId="12475" xr:uid="{F626871B-988A-498A-B13F-2B40360AA9FD}"/>
    <cellStyle name="Moeda 3 2 2 3 2" xfId="15253" xr:uid="{DBD6B4B1-6DD8-4C24-A443-06CDC548CDB2}"/>
    <cellStyle name="Moeda 3 2 2 3 2 2" xfId="17838" xr:uid="{961C6019-7231-4084-9A23-572941325987}"/>
    <cellStyle name="Moeda 3 2 2 3 2 2 2" xfId="23064" xr:uid="{1507FAD3-51EF-4AD9-83B4-0A205CDF4B89}"/>
    <cellStyle name="Moeda 3 2 2 3 2 3" xfId="20495" xr:uid="{BC4DBF59-7CFD-4194-BC1F-F7CA4E14CBB2}"/>
    <cellStyle name="Moeda 3 2 2 3 3" xfId="16539" xr:uid="{157BF7C8-906E-4933-BD8C-2216D7ADDF47}"/>
    <cellStyle name="Moeda 3 2 2 3 3 2" xfId="21768" xr:uid="{6ED4C3EE-00E4-4527-B76E-C4F32B801ECC}"/>
    <cellStyle name="Moeda 3 2 2 3 4" xfId="19186" xr:uid="{B1662E56-606D-4B0B-AB8C-D877D43C2101}"/>
    <cellStyle name="Moeda 3 2 2 4" xfId="12948" xr:uid="{4B43B2F4-5D75-4EBD-AED4-C6855DABB6A3}"/>
    <cellStyle name="Moeda 3 2 2 4 2" xfId="16988" xr:uid="{9D8A50FE-FCBE-4A69-998F-F327E82158AD}"/>
    <cellStyle name="Moeda 3 2 2 4 2 2" xfId="22214" xr:uid="{51F223A5-8EE4-49E4-98FA-EA2A0EFA8C4C}"/>
    <cellStyle name="Moeda 3 2 2 4 3" xfId="19632" xr:uid="{2C32799C-6EDB-4B95-AB4E-E3777917D087}"/>
    <cellStyle name="Moeda 3 2 2 5" xfId="15627" xr:uid="{5E65B8E3-252F-43E0-8439-E09BCDEC5AA7}"/>
    <cellStyle name="Moeda 3 2 2 5 2" xfId="18199" xr:uid="{6287FB85-04BA-4295-A354-7879348D79B7}"/>
    <cellStyle name="Moeda 3 2 2 5 2 2" xfId="23425" xr:uid="{6C12C60E-8DCD-497C-9657-0CBB835B59C6}"/>
    <cellStyle name="Moeda 3 2 2 5 3" xfId="20869" xr:uid="{68011AE6-723A-42B0-A84E-7201DE25E9D1}"/>
    <cellStyle name="Moeda 3 2 2 6" xfId="15926" xr:uid="{73FE5398-FB18-462E-9F9B-30FC6114475B}"/>
    <cellStyle name="Moeda 3 2 2 6 2" xfId="21156" xr:uid="{920C803A-BBA2-4FFA-BD92-C49C5A0514CC}"/>
    <cellStyle name="Moeda 3 2 2 7" xfId="18574" xr:uid="{6B2AED4C-EDDE-4D91-82BE-96ABF4EBB38F}"/>
    <cellStyle name="Moeda 3 2 2 8" xfId="11827" xr:uid="{4C4895FA-AD89-42F0-9F8C-CFB32B941CA2}"/>
    <cellStyle name="Moeda 3 2 3" xfId="11932" xr:uid="{D6B52FC9-CBBE-4BC1-A9B8-32BBC6C3FA56}"/>
    <cellStyle name="Moeda 3 2 3 2" xfId="12574" xr:uid="{8940DA09-C318-4075-B921-08D44F9C2A24}"/>
    <cellStyle name="Moeda 3 2 3 2 2" xfId="16638" xr:uid="{3EE26065-A94D-4169-885E-A393BBF4DCE7}"/>
    <cellStyle name="Moeda 3 2 3 2 2 2" xfId="21867" xr:uid="{F13C94FE-EF7D-4EFF-8B24-ED1F806FB7F1}"/>
    <cellStyle name="Moeda 3 2 3 2 3" xfId="19285" xr:uid="{B2F8AC53-C673-4151-8865-0105096B7EC9}"/>
    <cellStyle name="Moeda 3 2 3 3" xfId="12999" xr:uid="{49578726-B380-4625-9BDE-D4B916C451DF}"/>
    <cellStyle name="Moeda 3 2 3 3 2" xfId="17039" xr:uid="{7697094B-F19E-46C0-8590-43030821CECB}"/>
    <cellStyle name="Moeda 3 2 3 3 2 2" xfId="22265" xr:uid="{0EAFE99B-0084-4888-91DC-7429045FB788}"/>
    <cellStyle name="Moeda 3 2 3 3 3" xfId="19683" xr:uid="{9EF39E86-9C67-4773-B289-1E4B123E69BB}"/>
    <cellStyle name="Moeda 3 2 3 4" xfId="16025" xr:uid="{A180403C-1C53-4BEA-9A51-BF52416DFE1C}"/>
    <cellStyle name="Moeda 3 2 3 4 2" xfId="21255" xr:uid="{76CF2426-7114-44CB-8060-231C28B0F988}"/>
    <cellStyle name="Moeda 3 2 3 5" xfId="18673" xr:uid="{57127537-2D4D-4914-9A3D-0936D5C11712}"/>
    <cellStyle name="Moeda 3 2 4" xfId="12292" xr:uid="{877B4824-1700-4BF1-9120-C1A2AB84F3F1}"/>
    <cellStyle name="Moeda 3 2 4 2" xfId="13000" xr:uid="{26863BD2-53AA-481E-BAA0-1E81EDED06E0}"/>
    <cellStyle name="Moeda 3 2 4 2 2" xfId="17040" xr:uid="{1C328B71-D186-4635-9BE0-8A6D229790C3}"/>
    <cellStyle name="Moeda 3 2 4 2 2 2" xfId="22266" xr:uid="{099D2151-4887-4668-BBE2-E1F19DC822DA}"/>
    <cellStyle name="Moeda 3 2 4 2 3" xfId="19684" xr:uid="{4D2678D9-C712-42FE-AD39-FED7CAB6C65B}"/>
    <cellStyle name="Moeda 3 2 4 3" xfId="16357" xr:uid="{0D148462-276C-446C-8346-D3D89CE8E36C}"/>
    <cellStyle name="Moeda 3 2 4 3 2" xfId="21586" xr:uid="{73B828FF-5436-47E3-8FB9-3DF1E75C222C}"/>
    <cellStyle name="Moeda 3 2 4 4" xfId="19004" xr:uid="{B0034267-F806-4065-B7F2-4EEAEF2D57A5}"/>
    <cellStyle name="Moeda 3 2 5" xfId="15092" xr:uid="{191C5601-1E0A-4768-9160-058EF18011B2}"/>
    <cellStyle name="Moeda 3 2 5 2" xfId="17677" xr:uid="{11B1AD39-448B-4673-8610-C91FB678C02A}"/>
    <cellStyle name="Moeda 3 2 5 2 2" xfId="22903" xr:uid="{04D956DB-B3A1-41A2-943B-3D048EEE3744}"/>
    <cellStyle name="Moeda 3 2 5 3" xfId="20334" xr:uid="{482089A1-9FD2-43B1-8AF9-D8079833E58C}"/>
    <cellStyle name="Moeda 3 2 6" xfId="12898" xr:uid="{29630B0B-F846-4080-B9EC-E5CAC6065818}"/>
    <cellStyle name="Moeda 3 2 6 2" xfId="16938" xr:uid="{EEFAC78A-ECB7-4803-8973-BB57369033B6}"/>
    <cellStyle name="Moeda 3 2 6 2 2" xfId="22164" xr:uid="{C76D7806-C5B3-4346-8582-571B8E208B70}"/>
    <cellStyle name="Moeda 3 2 6 3" xfId="19582" xr:uid="{EBF00FBD-8C0A-4B32-87CF-2079FA9954C0}"/>
    <cellStyle name="Moeda 3 2 7" xfId="15466" xr:uid="{12FE4A07-7CEA-483B-855F-68C2ABE5A13E}"/>
    <cellStyle name="Moeda 3 2 7 2" xfId="18038" xr:uid="{15CBED15-CBE6-4A78-BAF8-9631CD8F9E74}"/>
    <cellStyle name="Moeda 3 2 7 2 2" xfId="23264" xr:uid="{50E58C3E-2B5F-4D68-A0EE-80B2BFAC2D7E}"/>
    <cellStyle name="Moeda 3 2 7 3" xfId="20708" xr:uid="{BF8517DB-834A-42B6-8BFD-A87E5010A486}"/>
    <cellStyle name="Moeda 3 2 8" xfId="15765" xr:uid="{1A7D541F-23DA-4626-9C59-AD12B3F102D9}"/>
    <cellStyle name="Moeda 3 2 8 2" xfId="20995" xr:uid="{65A82E2A-0090-4563-93A9-DCB00968B0C4}"/>
    <cellStyle name="Moeda 3 2 9" xfId="18392" xr:uid="{CD09916E-58C7-42C9-859D-3BD9B348CF30}"/>
    <cellStyle name="Moeda 3 3" xfId="7327" xr:uid="{275FD1A6-5A47-484D-8695-036C3C5F33B2}"/>
    <cellStyle name="Moeda 3 3 2" xfId="12085" xr:uid="{2341573C-70C1-4C32-9811-E1DFAE1AD928}"/>
    <cellStyle name="Moeda 3 3 2 2" xfId="12727" xr:uid="{BBCFC0EE-5FFE-4E77-B847-4FC17BA8473A}"/>
    <cellStyle name="Moeda 3 3 2 2 2" xfId="16791" xr:uid="{8685A5BE-959D-4CE8-B3DA-890C2CED2312}"/>
    <cellStyle name="Moeda 3 3 2 2 2 2" xfId="22020" xr:uid="{F6DF682B-6AB6-4095-B003-AA3930B55B67}"/>
    <cellStyle name="Moeda 3 3 2 2 3" xfId="19438" xr:uid="{2A586A96-FCF9-427D-B860-0F158A088A1C}"/>
    <cellStyle name="Moeda 3 3 2 3" xfId="13001" xr:uid="{ACB8103B-D950-4310-A0D5-3D582E1A93C8}"/>
    <cellStyle name="Moeda 3 3 2 3 2" xfId="17041" xr:uid="{92977A17-3E52-4810-AB96-51BC6F534943}"/>
    <cellStyle name="Moeda 3 3 2 3 2 2" xfId="22267" xr:uid="{DEF519A0-75D9-426E-8FCE-827B766F3109}"/>
    <cellStyle name="Moeda 3 3 2 3 3" xfId="19685" xr:uid="{9258046F-5A1E-43E9-887B-B0434E07CCD9}"/>
    <cellStyle name="Moeda 3 3 2 4" xfId="16178" xr:uid="{ACED109D-641E-47BE-8A75-D254A5F8152A}"/>
    <cellStyle name="Moeda 3 3 2 4 2" xfId="21408" xr:uid="{8EBEFDBF-8E1E-4B22-935B-EFC9C04D1930}"/>
    <cellStyle name="Moeda 3 3 2 5" xfId="18826" xr:uid="{DEB7B2B7-1250-4D29-BAD3-3A5E512982A3}"/>
    <cellStyle name="Moeda 3 3 3" xfId="12467" xr:uid="{1E103C6C-D7A7-4C35-988B-6A883C0F5F8F}"/>
    <cellStyle name="Moeda 3 3 3 2" xfId="15245" xr:uid="{729F997A-672E-4064-9127-378D55722437}"/>
    <cellStyle name="Moeda 3 3 3 2 2" xfId="17830" xr:uid="{2119381F-2E4F-479E-9FC7-B2EE9B4800AC}"/>
    <cellStyle name="Moeda 3 3 3 2 2 2" xfId="23056" xr:uid="{C1086479-D0C9-414A-B162-D2B44F232826}"/>
    <cellStyle name="Moeda 3 3 3 2 3" xfId="20487" xr:uid="{04EB3C02-2212-4F0C-9C07-AD789A43F612}"/>
    <cellStyle name="Moeda 3 3 3 3" xfId="16531" xr:uid="{78A30E54-8507-4C54-96D5-884AEBA105BF}"/>
    <cellStyle name="Moeda 3 3 3 3 2" xfId="21760" xr:uid="{FAB54EC6-3B52-4870-8753-50C0CD188D46}"/>
    <cellStyle name="Moeda 3 3 3 4" xfId="19178" xr:uid="{F15E01FC-0E99-4063-A869-7488E66FE31D}"/>
    <cellStyle name="Moeda 3 3 4" xfId="12922" xr:uid="{7BFA77B6-7F6F-4288-B7B1-7DC6F0DAAEA5}"/>
    <cellStyle name="Moeda 3 3 4 2" xfId="16962" xr:uid="{B82663E6-46FC-49BD-B620-1B97B3584CB5}"/>
    <cellStyle name="Moeda 3 3 4 2 2" xfId="22188" xr:uid="{E14CA21F-FBBF-4635-A2B8-19DC39F7A474}"/>
    <cellStyle name="Moeda 3 3 4 3" xfId="19606" xr:uid="{5EB11C02-C33C-4B70-A730-9CF8FC93FDF6}"/>
    <cellStyle name="Moeda 3 3 5" xfId="15619" xr:uid="{B783E79A-156E-4084-90F5-2C399D5E3B20}"/>
    <cellStyle name="Moeda 3 3 5 2" xfId="18191" xr:uid="{904F9456-C53F-44A8-9A69-9405ECC5BC56}"/>
    <cellStyle name="Moeda 3 3 5 2 2" xfId="23417" xr:uid="{D2F93F7D-9F4C-4C01-8205-F0849B4C6B1E}"/>
    <cellStyle name="Moeda 3 3 5 3" xfId="20861" xr:uid="{60D326FD-F62D-44EB-9538-1A543EBA061E}"/>
    <cellStyle name="Moeda 3 3 6" xfId="15918" xr:uid="{44E02F1B-1B7D-483E-9731-F07ACEA75A3C}"/>
    <cellStyle name="Moeda 3 3 6 2" xfId="21148" xr:uid="{651D5BDC-C7D6-4B2D-90A9-DAE317A46A3F}"/>
    <cellStyle name="Moeda 3 3 7" xfId="18566" xr:uid="{3B34DA51-D67C-464A-8C80-B19D0A4B751A}"/>
    <cellStyle name="Moeda 3 3 8" xfId="11817" xr:uid="{6DEA9751-ED4F-4F62-9F92-B85C35E5E349}"/>
    <cellStyle name="Moeda 3 4" xfId="13002" xr:uid="{CC2D9E9A-9992-4E7F-9A81-2CC5E5F47821}"/>
    <cellStyle name="Moeda 3 4 2" xfId="17042" xr:uid="{1D23C969-4C2D-4788-919F-41DA9AB4AB10}"/>
    <cellStyle name="Moeda 3 4 2 2" xfId="22268" xr:uid="{6C6F37F4-9BB0-45F3-A62B-1AFFF5F15738}"/>
    <cellStyle name="Moeda 3 4 3" xfId="19686" xr:uid="{7D8AA991-1931-4C94-9A1E-5F55E0F0EFC5}"/>
    <cellStyle name="Moeda 3 5" xfId="13003" xr:uid="{AC7D6337-7E33-4C75-AED7-95478642DF56}"/>
    <cellStyle name="Moeda 3 5 2" xfId="17043" xr:uid="{3C2ACEE2-54A4-4697-A919-B1257A475285}"/>
    <cellStyle name="Moeda 3 5 2 2" xfId="22269" xr:uid="{09C7D667-4803-41E2-B161-6543B3ACA0B5}"/>
    <cellStyle name="Moeda 3 5 3" xfId="19687" xr:uid="{6A1EA6CE-0F37-4749-BDBA-5DEE1784D00C}"/>
    <cellStyle name="Moeda 3 6" xfId="13370" xr:uid="{1365A5E6-51E6-49A5-94B8-D26BA8176E2C}"/>
    <cellStyle name="Moeda 3 7" xfId="12870" xr:uid="{BBDE6347-3230-4035-AF0C-4F5B1DA512D8}"/>
    <cellStyle name="Moeda 3 7 2" xfId="16912" xr:uid="{C92FCD23-B3E8-4498-9EB2-3B03E7A6E864}"/>
    <cellStyle name="Moeda 3 7 2 2" xfId="22138" xr:uid="{58D029A8-929F-4E7A-B122-E031278D14AD}"/>
    <cellStyle name="Moeda 3 7 3" xfId="19556" xr:uid="{379CB226-E2A6-45B8-8E22-A3FF35033B0B}"/>
    <cellStyle name="Moeda 4" xfId="7304" xr:uid="{B8EC6A9E-0E9D-4A2B-BC3A-FD07B971EF83}"/>
    <cellStyle name="Moeda 4 10" xfId="11802" xr:uid="{9950AF77-329F-490D-90FA-8487BD5C65E1}"/>
    <cellStyle name="Moeda 4 2" xfId="7331" xr:uid="{FB39F346-D9BF-463C-9D9D-8B0D0D6373F8}"/>
    <cellStyle name="Moeda 4 2 2" xfId="12088" xr:uid="{39A30996-DAE9-4064-99EF-2E45A2685666}"/>
    <cellStyle name="Moeda 4 2 2 2" xfId="12730" xr:uid="{50EB475A-9765-4D81-9A85-981D6F59B732}"/>
    <cellStyle name="Moeda 4 2 2 2 2" xfId="16794" xr:uid="{228DEF77-32B7-474B-8543-63A0347195B3}"/>
    <cellStyle name="Moeda 4 2 2 2 2 2" xfId="22023" xr:uid="{C7363142-1601-4559-9750-ACBA681690C6}"/>
    <cellStyle name="Moeda 4 2 2 2 3" xfId="19441" xr:uid="{64B7FEAB-B2F7-432F-8CF4-0EC9B90A469C}"/>
    <cellStyle name="Moeda 4 2 2 3" xfId="13004" xr:uid="{332B4413-829F-493F-AA96-455BBD58BFF4}"/>
    <cellStyle name="Moeda 4 2 2 3 2" xfId="17044" xr:uid="{9C78C418-3025-49F1-A81B-12C074D6A6CC}"/>
    <cellStyle name="Moeda 4 2 2 3 2 2" xfId="22270" xr:uid="{978D2726-C3E5-412D-97F4-DBE763478A05}"/>
    <cellStyle name="Moeda 4 2 2 3 3" xfId="19688" xr:uid="{FE39251F-B064-4EC8-842C-48F979FE09F3}"/>
    <cellStyle name="Moeda 4 2 2 4" xfId="16181" xr:uid="{55E877F3-8E1E-485A-AA6F-A6E4A2EC8078}"/>
    <cellStyle name="Moeda 4 2 2 4 2" xfId="21411" xr:uid="{6EA99B3A-DEAC-4358-AA21-07F69CC38F20}"/>
    <cellStyle name="Moeda 4 2 2 5" xfId="18829" xr:uid="{2AE80006-FE09-4F97-A345-522E71493DBD}"/>
    <cellStyle name="Moeda 4 2 3" xfId="12470" xr:uid="{8015E4F3-2A0A-4A9D-9E7C-7A9ED3ACE8A0}"/>
    <cellStyle name="Moeda 4 2 3 2" xfId="15248" xr:uid="{0F6E03E2-63F4-4D26-8636-F04944BCB910}"/>
    <cellStyle name="Moeda 4 2 3 2 2" xfId="17833" xr:uid="{78922DDC-4FE2-4ACE-9B30-AAF6DA439802}"/>
    <cellStyle name="Moeda 4 2 3 2 2 2" xfId="23059" xr:uid="{316532AD-36C6-4F9E-B55C-C5AE8B1AF2B7}"/>
    <cellStyle name="Moeda 4 2 3 2 3" xfId="20490" xr:uid="{0B0EE2D5-97E5-4408-92F1-DED4BCAAF865}"/>
    <cellStyle name="Moeda 4 2 3 3" xfId="16534" xr:uid="{6FE2BE7A-5759-4B59-AA28-8D62CE9C4EBC}"/>
    <cellStyle name="Moeda 4 2 3 3 2" xfId="21763" xr:uid="{F588264F-8DD6-4469-B042-BAA137F3E6BB}"/>
    <cellStyle name="Moeda 4 2 3 4" xfId="19181" xr:uid="{8A6890B8-5C6B-482C-AEC0-178A66A85C7A}"/>
    <cellStyle name="Moeda 4 2 4" xfId="12931" xr:uid="{74A31F74-6946-4BF5-8FB2-93D08FA62221}"/>
    <cellStyle name="Moeda 4 2 4 2" xfId="16971" xr:uid="{BC2CA65D-089A-4482-985B-7CE362F53A93}"/>
    <cellStyle name="Moeda 4 2 4 2 2" xfId="22197" xr:uid="{22E42343-3012-463D-A0DA-26B73F0023DB}"/>
    <cellStyle name="Moeda 4 2 4 3" xfId="19615" xr:uid="{19653898-342A-47CB-861F-9C7DACE1C738}"/>
    <cellStyle name="Moeda 4 2 5" xfId="15622" xr:uid="{B8775384-88F5-49D8-95A5-BAD4B4B7345B}"/>
    <cellStyle name="Moeda 4 2 5 2" xfId="18194" xr:uid="{B1C962BB-4A74-43CA-8BFF-832429DBC462}"/>
    <cellStyle name="Moeda 4 2 5 2 2" xfId="23420" xr:uid="{D87371A9-8A58-4B54-8FF9-94AE1C435E23}"/>
    <cellStyle name="Moeda 4 2 5 3" xfId="20864" xr:uid="{CA203AD3-9733-4112-BC2B-5321D3739C7A}"/>
    <cellStyle name="Moeda 4 2 6" xfId="15921" xr:uid="{8EBCFC44-C875-4A07-B851-0E86EB01BEC0}"/>
    <cellStyle name="Moeda 4 2 6 2" xfId="21151" xr:uid="{03563719-40ED-43BC-86CA-AE3C728D2A69}"/>
    <cellStyle name="Moeda 4 2 7" xfId="18569" xr:uid="{D49216A6-1B82-428A-B3E5-116965D2A57F}"/>
    <cellStyle name="Moeda 4 2 8" xfId="11821" xr:uid="{B7071DEE-FA61-4CEB-B525-E972DC3962AB}"/>
    <cellStyle name="Moeda 4 3" xfId="12076" xr:uid="{3A0B5FFD-004A-47BE-9172-816F89EF40F5}"/>
    <cellStyle name="Moeda 4 3 2" xfId="12718" xr:uid="{10B5B842-93A6-41A0-B386-BED619B3C9C8}"/>
    <cellStyle name="Moeda 4 3 2 2" xfId="16782" xr:uid="{CF5FEEA1-557B-4B22-A59F-EE8012AE8D62}"/>
    <cellStyle name="Moeda 4 3 2 2 2" xfId="22011" xr:uid="{B924DBE1-16C6-41C4-A8E4-19A7CCE202C7}"/>
    <cellStyle name="Moeda 4 3 2 3" xfId="19429" xr:uid="{2391394B-E33A-44E4-9B01-27CD89B57056}"/>
    <cellStyle name="Moeda 4 3 3" xfId="13005" xr:uid="{21E41B3F-331E-4325-8855-5DB6B1A4A52F}"/>
    <cellStyle name="Moeda 4 3 3 2" xfId="17045" xr:uid="{108D7467-77C6-40A6-93E0-055F2E456BEF}"/>
    <cellStyle name="Moeda 4 3 3 2 2" xfId="22271" xr:uid="{03E03858-BAD6-4285-B62E-C1553E6F8B5A}"/>
    <cellStyle name="Moeda 4 3 3 3" xfId="19689" xr:uid="{ADA80478-0B5F-43BE-B1B2-F87D6A312960}"/>
    <cellStyle name="Moeda 4 3 4" xfId="16169" xr:uid="{C5CD6CC6-7E77-4AC6-898C-0BF7EFB73FB5}"/>
    <cellStyle name="Moeda 4 3 4 2" xfId="21399" xr:uid="{92C7F44C-213B-401F-BAC4-1961BCAC74F6}"/>
    <cellStyle name="Moeda 4 3 5" xfId="18817" xr:uid="{1A40B849-5A05-4C3F-BA9A-E236B26D11D1}"/>
    <cellStyle name="Moeda 4 4" xfId="12457" xr:uid="{E45BE888-8E08-4A1E-AA07-F04684E5EE61}"/>
    <cellStyle name="Moeda 4 4 2" xfId="13006" xr:uid="{0154D8BE-5FEA-46EB-BB34-DC311388D2E8}"/>
    <cellStyle name="Moeda 4 4 2 2" xfId="17046" xr:uid="{A3498D27-69F6-4499-9B1F-3092F5C06F65}"/>
    <cellStyle name="Moeda 4 4 2 2 2" xfId="22272" xr:uid="{AF7E593B-4A76-4184-91A6-942BAB5DDBCA}"/>
    <cellStyle name="Moeda 4 4 2 3" xfId="19690" xr:uid="{D9B3549F-368C-4559-A1BE-1F8B1F5FA6F3}"/>
    <cellStyle name="Moeda 4 4 3" xfId="16521" xr:uid="{75EC71D0-2E85-4E2C-87C6-B496C58134F8}"/>
    <cellStyle name="Moeda 4 4 3 2" xfId="21750" xr:uid="{EB1A0517-F4E3-4A06-BC53-5409CA07D8CA}"/>
    <cellStyle name="Moeda 4 4 4" xfId="19168" xr:uid="{2B485C8F-04FA-41FA-90B1-7899EAB562D4}"/>
    <cellStyle name="Moeda 4 5" xfId="15236" xr:uid="{74EB4A45-A405-4F17-8DFC-1D892355E6FF}"/>
    <cellStyle name="Moeda 4 5 2" xfId="17821" xr:uid="{0347FABA-6F79-4291-A1FD-0575BC9ED775}"/>
    <cellStyle name="Moeda 4 5 2 2" xfId="23047" xr:uid="{CDCBD8D2-227E-444F-8E1C-5E429B668760}"/>
    <cellStyle name="Moeda 4 5 3" xfId="20478" xr:uid="{FA69AB48-BA53-4A6F-AE17-F4E1E0329CEC}"/>
    <cellStyle name="Moeda 4 6" xfId="12881" xr:uid="{B25DBEED-9C95-4B07-BE2B-B4EBAD823E9C}"/>
    <cellStyle name="Moeda 4 6 2" xfId="16921" xr:uid="{F1304664-BF02-4792-98B4-AAFF133DCB6B}"/>
    <cellStyle name="Moeda 4 6 2 2" xfId="22147" xr:uid="{77817DB5-8393-444E-BB11-ED2A5EDCF0C1}"/>
    <cellStyle name="Moeda 4 6 3" xfId="19565" xr:uid="{CE07FB75-5042-4C2D-A0E0-B61B2B61048E}"/>
    <cellStyle name="Moeda 4 7" xfId="15610" xr:uid="{BB9AB79C-EEE2-453C-A1B5-F50E32B82008}"/>
    <cellStyle name="Moeda 4 7 2" xfId="18182" xr:uid="{A423DB54-C84D-4519-B561-13F068ADE1C8}"/>
    <cellStyle name="Moeda 4 7 2 2" xfId="23408" xr:uid="{EA22C57A-33F8-4EC4-99AE-8EAEEFCF3D63}"/>
    <cellStyle name="Moeda 4 7 3" xfId="20852" xr:uid="{2CEBD1CD-4C02-4CF1-8E88-DA8CB5ABB291}"/>
    <cellStyle name="Moeda 4 8" xfId="15909" xr:uid="{6272C608-38B4-49CF-924A-C6FA010B92A2}"/>
    <cellStyle name="Moeda 4 8 2" xfId="21139" xr:uid="{C3931D43-AB4F-4D69-8EE8-FC6D88D7A1AC}"/>
    <cellStyle name="Moeda 4 9" xfId="18556" xr:uid="{5D9CB47B-C4F9-49BC-9888-93A104C12C1E}"/>
    <cellStyle name="Moeda 5" xfId="7321" xr:uid="{106D5086-DAAB-4F2E-921E-6D25C04E2C5B}"/>
    <cellStyle name="Moeda 5 2" xfId="12082" xr:uid="{1443449B-A708-4F03-85BC-9B6D10F2BFB5}"/>
    <cellStyle name="Moeda 5 2 2" xfId="12724" xr:uid="{316CB55F-50E3-473F-B9F5-C98CA04CBF67}"/>
    <cellStyle name="Moeda 5 2 2 2" xfId="16788" xr:uid="{08A05AF4-52DA-4AF3-90A4-5063E9F2A0E3}"/>
    <cellStyle name="Moeda 5 2 2 2 2" xfId="22017" xr:uid="{12058566-7C08-4D7B-97FC-CDE65C9C305C}"/>
    <cellStyle name="Moeda 5 2 2 3" xfId="19435" xr:uid="{6D1CF036-E4A3-4A51-87F6-AB5B4405FFF8}"/>
    <cellStyle name="Moeda 5 2 3" xfId="13007" xr:uid="{1C602DFA-5AA2-4294-BEE2-0C8CD0631ABE}"/>
    <cellStyle name="Moeda 5 2 3 2" xfId="17047" xr:uid="{306B0987-D950-4687-A487-1F0AB7E689D5}"/>
    <cellStyle name="Moeda 5 2 3 2 2" xfId="22273" xr:uid="{1D714DEE-9996-4C03-94FD-44E6A9E812EA}"/>
    <cellStyle name="Moeda 5 2 3 3" xfId="19691" xr:uid="{E773E01B-E0B8-426B-8A55-56C9067EEBF1}"/>
    <cellStyle name="Moeda 5 2 4" xfId="16175" xr:uid="{329E771B-CDA6-4976-99C6-144D774224EA}"/>
    <cellStyle name="Moeda 5 2 4 2" xfId="21405" xr:uid="{4730AE76-2AFB-4E2B-80C4-D142D039A143}"/>
    <cellStyle name="Moeda 5 2 5" xfId="18823" xr:uid="{89C0BE18-2E46-4D58-889F-292D80C0C827}"/>
    <cellStyle name="Moeda 5 3" xfId="12464" xr:uid="{2EEB06AD-2673-4413-B024-DE34476DBD5E}"/>
    <cellStyle name="Moeda 5 3 2" xfId="15242" xr:uid="{758265A4-9DF8-4255-B7E7-5C3544A6DAA6}"/>
    <cellStyle name="Moeda 5 3 2 2" xfId="17827" xr:uid="{D0E5CC17-E15F-4E3F-8CA5-6BC205F13968}"/>
    <cellStyle name="Moeda 5 3 2 2 2" xfId="23053" xr:uid="{9B8122E9-A5F6-465D-95FA-C3B29185A9CA}"/>
    <cellStyle name="Moeda 5 3 2 3" xfId="20484" xr:uid="{28DCE980-9F1A-47BD-8873-3DB7735DFF9E}"/>
    <cellStyle name="Moeda 5 3 3" xfId="16528" xr:uid="{474544ED-8054-4232-8A4C-69D68D77D731}"/>
    <cellStyle name="Moeda 5 3 3 2" xfId="21757" xr:uid="{5F148D61-92E3-499B-A192-8E4429F66435}"/>
    <cellStyle name="Moeda 5 3 4" xfId="19175" xr:uid="{F8428E95-93CC-4590-9C00-85AFA9177669}"/>
    <cellStyle name="Moeda 5 4" xfId="12905" xr:uid="{4FEA758D-09BB-48DF-831F-3DF22AC1C983}"/>
    <cellStyle name="Moeda 5 4 2" xfId="16945" xr:uid="{3692E72D-5ECB-4A72-ABFD-F54D64DF8810}"/>
    <cellStyle name="Moeda 5 4 2 2" xfId="22171" xr:uid="{9DEB4D1E-E41F-413E-84F8-E772FAD06F79}"/>
    <cellStyle name="Moeda 5 4 3" xfId="19589" xr:uid="{04EF73A9-4005-4BDA-B06B-2FA1766DA5AD}"/>
    <cellStyle name="Moeda 5 5" xfId="15616" xr:uid="{650E5635-4E4B-462B-A3CB-44A5046AAE16}"/>
    <cellStyle name="Moeda 5 5 2" xfId="18188" xr:uid="{8C8B26A1-6694-4DCF-9C17-4F9E49D3F670}"/>
    <cellStyle name="Moeda 5 5 2 2" xfId="23414" xr:uid="{49E0295B-DCA9-4502-AE3A-83DCBD762E97}"/>
    <cellStyle name="Moeda 5 5 3" xfId="20858" xr:uid="{AADF7A06-5D7F-47D5-83ED-73FB75CD6267}"/>
    <cellStyle name="Moeda 5 6" xfId="15915" xr:uid="{1DE160FC-130C-482B-8DD1-2A22E906532C}"/>
    <cellStyle name="Moeda 5 6 2" xfId="21145" xr:uid="{F4D0CA15-510C-4E6A-8E79-8AD1A55C47A6}"/>
    <cellStyle name="Moeda 5 7" xfId="18563" xr:uid="{B7F1BC06-CB3B-4BFB-A1D5-0413A4AC6BE9}"/>
    <cellStyle name="Moeda 5 8" xfId="11814" xr:uid="{B771F4B0-7849-44CA-BF89-884D015F424D}"/>
    <cellStyle name="Moeda 6" xfId="12192" xr:uid="{E9787C3E-C8FC-477B-8D97-9C5EC88AD172}"/>
    <cellStyle name="Moeda 6 2" xfId="13008" xr:uid="{86CD6F30-7863-4194-AF39-271146E6B757}"/>
    <cellStyle name="Moeda 6 2 2" xfId="17048" xr:uid="{D42085D0-145B-4258-8897-F34686F15E1C}"/>
    <cellStyle name="Moeda 6 2 2 2" xfId="22274" xr:uid="{17E9AC95-901C-4BC1-8473-251DE933099A}"/>
    <cellStyle name="Moeda 6 2 3" xfId="19692" xr:uid="{17D4BF4C-C8D3-408F-98D4-A627AA5BA9FE}"/>
    <cellStyle name="Moeda 6 3" xfId="16262" xr:uid="{540E1DD7-531F-434D-AB45-9423927D17CE}"/>
    <cellStyle name="Moeda 6 3 2" xfId="21491" xr:uid="{32D89075-4ADC-4E2B-87C1-DD9AB7E05991}"/>
    <cellStyle name="Moeda 6 4" xfId="18909" xr:uid="{805415AF-59B8-48C3-A537-8E70024CC509}"/>
    <cellStyle name="Moeda 7" xfId="13009" xr:uid="{2BDFBBBE-8D18-436C-9141-67FEF5A9A6C4}"/>
    <cellStyle name="Moeda 7 2" xfId="17049" xr:uid="{889A2103-8580-4F5C-ADB7-B940D34E7DF5}"/>
    <cellStyle name="Moeda 7 2 2" xfId="22275" xr:uid="{33F89584-051A-4E78-AFBF-DBED824E21A9}"/>
    <cellStyle name="Moeda 7 3" xfId="19693" xr:uid="{6204C30B-2236-4DA5-BC31-26A919D838B4}"/>
    <cellStyle name="Moeda 8" xfId="12834" xr:uid="{FBDBC634-9CBF-42CE-8E9E-EC53E0ABA4AC}"/>
    <cellStyle name="Moeda 8 2" xfId="16882" xr:uid="{CB86AD46-40E6-4451-8DCF-4ADA51A725A1}"/>
    <cellStyle name="Moeda 8 2 2" xfId="22108" xr:uid="{FB4EE3E4-032B-4881-8B78-FDB13C83F803}"/>
    <cellStyle name="Moeda 8 3" xfId="19526" xr:uid="{6AF75C52-BDA9-48D5-994E-9B6845D87956}"/>
    <cellStyle name="Neutra 10" xfId="4446" xr:uid="{D3129A89-4A35-4D06-A45A-732B939FED92}"/>
    <cellStyle name="Neutra 11" xfId="4474" xr:uid="{E408FE03-8972-4985-9E8B-728AE9176A55}"/>
    <cellStyle name="Neutra 11 2" xfId="4165" xr:uid="{6C4CA498-1C1B-495F-BBA7-D3222C0DBD06}"/>
    <cellStyle name="Neutra 12" xfId="4502" xr:uid="{86C310F6-075A-4EE6-A359-4C1589F52859}"/>
    <cellStyle name="Neutra 13" xfId="4530" xr:uid="{940DB795-C3BE-4387-9D08-3DF332EA3062}"/>
    <cellStyle name="Neutra 2" xfId="32" xr:uid="{00000000-0005-0000-0000-00001F000000}"/>
    <cellStyle name="Neutra 2 2" xfId="4137" xr:uid="{D716537C-CBE9-424D-8FEE-43F42B6D8AE7}"/>
    <cellStyle name="Neutra 2 3" xfId="2256" xr:uid="{2062BC5B-3207-4B92-AA0A-B864C9C3A3CC}"/>
    <cellStyle name="Neutra 2 4" xfId="936" xr:uid="{693AD0E1-E77F-4E2C-ABFD-1D6CB03C0CEF}"/>
    <cellStyle name="Neutra 3" xfId="937" xr:uid="{9F0FE639-A94E-43D9-935E-4D1866A8B816}"/>
    <cellStyle name="Neutra 4" xfId="361" xr:uid="{6C42F483-EB20-448A-881A-79259720CC37}"/>
    <cellStyle name="Neutra 4 2" xfId="4252" xr:uid="{66F15570-BFAB-458C-8448-205B1E18FACE}"/>
    <cellStyle name="Neutra 43" xfId="938" xr:uid="{6C3530A8-873F-42E6-B9F4-2A8A1966662C}"/>
    <cellStyle name="Neutra 44" xfId="939" xr:uid="{0D9D97A8-AAF1-41A3-B41C-DD1E34BDFF52}"/>
    <cellStyle name="Neutra 5" xfId="940" xr:uid="{12C219C3-8248-4E76-87DC-1B1C76520DB8}"/>
    <cellStyle name="Neutra 6" xfId="2956" xr:uid="{2AEEF56B-9AD6-4908-9071-F20140BE9873}"/>
    <cellStyle name="Neutra 7" xfId="2998" xr:uid="{F52BCDEC-3D8D-41B4-A788-68BD4D894D21}"/>
    <cellStyle name="Neutra 8" xfId="4390" xr:uid="{8F415A26-1344-4D73-8207-B88E41B46EDC}"/>
    <cellStyle name="Neutra 9" xfId="4418" xr:uid="{43F92D84-6739-4220-9BB9-382B59AF38C2}"/>
    <cellStyle name="Neutral" xfId="7276" xr:uid="{A4E2AB47-DA2E-4A3F-9825-26FD11116579}"/>
    <cellStyle name="Neutral 2" xfId="4037" xr:uid="{B0273B3D-B8A9-49F0-9533-F277A2B5A087}"/>
    <cellStyle name="Neutro" xfId="99" builtinId="28" customBuiltin="1"/>
    <cellStyle name="Neutro 2" xfId="941" xr:uid="{A35355AA-6E99-436F-A5A0-B08027759BA8}"/>
    <cellStyle name="Neutro 2 2" xfId="4553" xr:uid="{7A33A102-6C13-4F3E-BA3B-BA949C554CBC}"/>
    <cellStyle name="Neutro 2 3" xfId="2255" xr:uid="{AA4CC9F8-164F-4623-B2A6-0747C8A662A5}"/>
    <cellStyle name="Neutro 2 4" xfId="13181" xr:uid="{1DEADD4E-0291-4782-9256-9FBBD1CAF948}"/>
    <cellStyle name="Neutro 3" xfId="1290" xr:uid="{35BCCCC0-2607-4C71-BA62-22866742517E}"/>
    <cellStyle name="Neutro 3 2" xfId="7222" xr:uid="{9545CF6D-6F5C-48B7-91ED-6F098C020766}"/>
    <cellStyle name="Neutro 3 3" xfId="13215" xr:uid="{AB39DB59-9536-49B3-82B3-B7EDEAA2D2F7}"/>
    <cellStyle name="Neutro 4" xfId="360" xr:uid="{FDEE3104-9CF6-482A-BB1F-AA68762CAED7}"/>
    <cellStyle name="Normal" xfId="0" builtinId="0"/>
    <cellStyle name="Normal 10" xfId="71" xr:uid="{00000000-0005-0000-0000-000021000000}"/>
    <cellStyle name="Normal 10 2" xfId="198" xr:uid="{5D4A880E-FA7E-4D2D-B4F0-3CB0FF4DC4FC}"/>
    <cellStyle name="Normal 10 2 2" xfId="2115" xr:uid="{7CEA1B19-DB1F-4C99-8F62-748FF86F6796}"/>
    <cellStyle name="Normal 10 2 2 2" xfId="2135" xr:uid="{BFD51B45-53F5-43AC-B229-F8FA4352B2FB}"/>
    <cellStyle name="Normal 10 2 2 2 2" xfId="7399" xr:uid="{0CE08D5A-A530-4039-8A84-F8ADB749A6E0}"/>
    <cellStyle name="Normal 10 2 2 3" xfId="7383" xr:uid="{9818C8B6-7190-445E-902D-14DC426437CE}"/>
    <cellStyle name="Normal 10 2 3" xfId="2134" xr:uid="{9047F2C4-DCE1-4CBE-B8CD-B6A6917C9602}"/>
    <cellStyle name="Normal 10 2 3 2" xfId="7398" xr:uid="{46F12D90-31B9-45DA-835C-3B24340E555D}"/>
    <cellStyle name="Normal 10 2 4" xfId="4680" xr:uid="{0418AAF3-C4AD-4CD7-9C24-253F532C1162}"/>
    <cellStyle name="Normal 10 2 5" xfId="2114" xr:uid="{E22ECCC0-7CB5-4972-979B-74824E355D40}"/>
    <cellStyle name="Normal 10 2 5 2" xfId="12354" xr:uid="{FE641170-CF8D-4B5E-A557-3530818CB6D1}"/>
    <cellStyle name="Normal 10 2 6" xfId="1413" xr:uid="{6879EB00-2FCB-46B4-90B0-2F1B66352B6F}"/>
    <cellStyle name="Normal 10 2 7" xfId="7382" xr:uid="{4FA9E085-1276-4039-A261-CE7920424B1D}"/>
    <cellStyle name="Normal 10 3" xfId="4327" xr:uid="{01178C90-A309-43A8-98B7-B1906FF50C9F}"/>
    <cellStyle name="Normal 10 3 2" xfId="12109" xr:uid="{9CBFDD08-C98F-4517-B206-FBD6B9BC3F6F}"/>
    <cellStyle name="Normal 10 3 2 2" xfId="14152" xr:uid="{3956E0A5-E49F-42E6-ADD7-709813B21A5C}"/>
    <cellStyle name="Normal 10 3 3" xfId="12848" xr:uid="{A82870F0-CF46-4278-A1C3-FB5712119FBB}"/>
    <cellStyle name="Normal 10 4" xfId="2381" xr:uid="{67274B86-4954-46BD-8C6E-B0A8DDC286F6}"/>
    <cellStyle name="Normal 10 4 2" xfId="13469" xr:uid="{F03EADCF-74FF-42FC-B00A-3E90B2474DDB}"/>
    <cellStyle name="Normal 10 5" xfId="7354" xr:uid="{07B68F92-EAD6-46A2-9359-3BDD18668588}"/>
    <cellStyle name="Normal 10 5 2" xfId="14902" xr:uid="{EC3DF7EF-A541-4165-9026-8B3E01DCB6C5}"/>
    <cellStyle name="Normal 10 6" xfId="464" xr:uid="{CB4D4495-8F84-47A4-A5F4-EF02B4ED93CF}"/>
    <cellStyle name="Normal 10 7" xfId="7472" xr:uid="{7CD510D6-4923-4977-9C7D-19079DAE0FBA}"/>
    <cellStyle name="Normal 100" xfId="3648" xr:uid="{A800F8EE-8808-4CB9-9955-7ADC9B391065}"/>
    <cellStyle name="Normal 100 2" xfId="5844" xr:uid="{AC6BBD95-433D-4171-8662-B7B38DB3728A}"/>
    <cellStyle name="Normal 100 2 2" xfId="10451" xr:uid="{DEB74A55-DD01-436F-BFFB-EC59545595F7}"/>
    <cellStyle name="Normal 100 3" xfId="7081" xr:uid="{9210D3D9-A5F8-4F54-887B-78BD34698ED1}"/>
    <cellStyle name="Normal 100 3 2" xfId="11688" xr:uid="{7DFBB2DE-3361-416F-9FD6-14C2382CF574}"/>
    <cellStyle name="Normal 100 4" xfId="8682" xr:uid="{981C3A35-DDBD-4417-B3B7-061CECD8A017}"/>
    <cellStyle name="Normal 101" xfId="3662" xr:uid="{00A21A98-BA1C-4519-A5F5-FCE0BB609373}"/>
    <cellStyle name="Normal 101 2" xfId="5858" xr:uid="{C308BB1F-7482-4A99-A8A9-8AC380FEC3A2}"/>
    <cellStyle name="Normal 101 2 2" xfId="10465" xr:uid="{34ED417D-CD74-4B85-AC98-1593B4431051}"/>
    <cellStyle name="Normal 101 3" xfId="7095" xr:uid="{D52553EB-8476-4CDB-9154-3AF889CBD69D}"/>
    <cellStyle name="Normal 101 3 2" xfId="11702" xr:uid="{1CDF570A-4D60-4154-B083-12A462D96E9D}"/>
    <cellStyle name="Normal 101 4" xfId="8696" xr:uid="{7380CC26-CA29-44C3-827A-EBC96B73BD86}"/>
    <cellStyle name="Normal 102" xfId="3676" xr:uid="{15FAE31D-D654-4508-AC19-4D738F2398B0}"/>
    <cellStyle name="Normal 102 2" xfId="5872" xr:uid="{F5A13306-F923-414E-8007-58DD6E39E1B5}"/>
    <cellStyle name="Normal 102 2 2" xfId="10479" xr:uid="{D5FA366B-2A25-4D11-8BF7-3ADC2AD1E7E6}"/>
    <cellStyle name="Normal 102 3" xfId="7109" xr:uid="{C9A0D539-D13A-4D76-BBF4-9858BB4CD36E}"/>
    <cellStyle name="Normal 102 3 2" xfId="11716" xr:uid="{D9B4791B-8BC4-4E49-B8AD-BF7719482617}"/>
    <cellStyle name="Normal 102 4" xfId="8710" xr:uid="{7C1272B4-0DB3-4736-B2C7-C318E7E5F62B}"/>
    <cellStyle name="Normal 103" xfId="3690" xr:uid="{BE14DEAC-2C2B-4E15-9861-66FE3449FFDD}"/>
    <cellStyle name="Normal 103 2" xfId="8724" xr:uid="{931C381B-9F98-47FB-A776-C67BB569CA0D}"/>
    <cellStyle name="Normal 104" xfId="3704" xr:uid="{EC787455-1DE9-4156-BDED-900846A55D7F}"/>
    <cellStyle name="Normal 104 2" xfId="8738" xr:uid="{5CB98DFF-77A2-4530-87E6-B3F516F59037}"/>
    <cellStyle name="Normal 105" xfId="3718" xr:uid="{59518B1A-4568-461E-A644-F211AAFC0794}"/>
    <cellStyle name="Normal 105 2" xfId="8752" xr:uid="{C9850FA6-F873-400E-B21A-850E026400E3}"/>
    <cellStyle name="Normal 106" xfId="3732" xr:uid="{15D0A934-2CB6-4110-AC48-75FC5F456F8B}"/>
    <cellStyle name="Normal 106 2" xfId="8766" xr:uid="{A318DCF6-8DBB-4F50-8C32-5CE3C1B9DD0A}"/>
    <cellStyle name="Normal 107" xfId="3746" xr:uid="{034EDE81-BF7A-4778-B954-8019583BC459}"/>
    <cellStyle name="Normal 107 2" xfId="8780" xr:uid="{A6FCC084-B2A1-4F0A-9163-8CC73E6F17E2}"/>
    <cellStyle name="Normal 108" xfId="3760" xr:uid="{D4F704E3-D6EE-4B77-9507-A7FAE82403D1}"/>
    <cellStyle name="Normal 108 2" xfId="8794" xr:uid="{39CD6C8E-7E07-4EE5-A8BF-230B5CA64861}"/>
    <cellStyle name="Normal 109" xfId="3774" xr:uid="{C6CE8B2D-B554-44B7-A5BA-5E2AF79E7EE4}"/>
    <cellStyle name="Normal 109 2" xfId="8808" xr:uid="{453F50BB-A547-40CA-B9AF-D82F62BCE0B1}"/>
    <cellStyle name="Normal 11" xfId="76" xr:uid="{6677DC5B-F648-428D-9C44-9FAED98102B2}"/>
    <cellStyle name="Normal 11 2" xfId="203" xr:uid="{B0A6EA60-62D1-4D9E-9BEE-B6222097E570}"/>
    <cellStyle name="Normal 11 2 2" xfId="4695" xr:uid="{F2B5B572-C144-457F-9169-68B6A1A50148}"/>
    <cellStyle name="Normal 11 2 2 2" xfId="14232" xr:uid="{1EEDBAA4-DD2A-48DE-B258-CF92A1C8DD3E}"/>
    <cellStyle name="Normal 11 2 3" xfId="1428" xr:uid="{A871FC9D-7D61-4B1E-B387-DA960F971B16}"/>
    <cellStyle name="Normal 11 2 4" xfId="9321" xr:uid="{91B26146-736A-45DB-8547-887DF88DA85F}"/>
    <cellStyle name="Normal 11 3" xfId="5947" xr:uid="{99B4EB7C-EC0F-4A96-BD4D-64C637C4B136}"/>
    <cellStyle name="Normal 11 3 2" xfId="10554" xr:uid="{59DC7497-750A-4040-A47F-B672AAC48BF4}"/>
    <cellStyle name="Normal 11 4" xfId="2395" xr:uid="{57B9545B-AD32-423B-A46B-217A11E7FF1D}"/>
    <cellStyle name="Normal 11 4 2" xfId="13483" xr:uid="{D2258996-6629-402F-B12B-1BE11A2C42A0}"/>
    <cellStyle name="Normal 11 5" xfId="479" xr:uid="{EE5C6FFE-0954-437D-BD61-7C47385B998C}"/>
    <cellStyle name="Normal 11 6" xfId="7486" xr:uid="{C60E7D34-DEBA-45D4-AB97-0BE23781CB17}"/>
    <cellStyle name="Normal 110" xfId="3788" xr:uid="{8824AE79-BC7C-40A6-9B99-90E1EA469079}"/>
    <cellStyle name="Normal 110 2" xfId="8822" xr:uid="{164E8334-8820-4392-9D6A-301BA9F98BCC}"/>
    <cellStyle name="Normal 111" xfId="3802" xr:uid="{C62BA6C3-BE12-4A1C-A6F7-E54FDDFE9021}"/>
    <cellStyle name="Normal 111 2" xfId="8836" xr:uid="{90887EF1-D3B8-45EF-8713-6339FF225CFA}"/>
    <cellStyle name="Normal 112" xfId="3816" xr:uid="{65E8FB68-360E-471A-A22F-9487B5A3B079}"/>
    <cellStyle name="Normal 112 2" xfId="8850" xr:uid="{FED3C26F-5190-44A4-8CB7-A4695C444A01}"/>
    <cellStyle name="Normal 113" xfId="3830" xr:uid="{E5FDBF1E-452A-446D-8C28-39E20E8FC03E}"/>
    <cellStyle name="Normal 113 2" xfId="8864" xr:uid="{213F9D49-C71B-4AE6-86DC-1B50C6B41EC9}"/>
    <cellStyle name="Normal 114" xfId="3844" xr:uid="{2D571ADC-9585-4972-8B72-C245DDCB64A9}"/>
    <cellStyle name="Normal 114 2" xfId="8878" xr:uid="{A8D48442-D631-4984-9C51-A1FA2F3D0806}"/>
    <cellStyle name="Normal 115" xfId="3858" xr:uid="{45B4530C-57F5-4F15-BEF7-99C8AF59306A}"/>
    <cellStyle name="Normal 115 2" xfId="8892" xr:uid="{34346346-385E-4C56-A80F-9393DC4EC248}"/>
    <cellStyle name="Normal 116" xfId="3872" xr:uid="{732933B4-FA06-46C1-8292-FB2355F7BD3C}"/>
    <cellStyle name="Normal 116 2" xfId="8906" xr:uid="{CDB3445D-3843-4C53-9ADF-F48A4D5D5F69}"/>
    <cellStyle name="Normal 117" xfId="3886" xr:uid="{D061CC8B-994E-437B-8F76-9074F00A6091}"/>
    <cellStyle name="Normal 117 2" xfId="8920" xr:uid="{9F8D0EBB-E896-408C-A3CA-6E0D05935740}"/>
    <cellStyle name="Normal 118" xfId="3900" xr:uid="{0F40D407-80D8-4E25-8ACB-FE7E615D5742}"/>
    <cellStyle name="Normal 118 2" xfId="8934" xr:uid="{A846E722-0CD6-41A1-BF1A-952D6DA2B985}"/>
    <cellStyle name="Normal 119" xfId="3914" xr:uid="{2E622FBE-E2EA-4B9A-B785-863C0CBC2D50}"/>
    <cellStyle name="Normal 119 2" xfId="8948" xr:uid="{42CFBD81-AFC1-4A57-8A74-FDC4963A705B}"/>
    <cellStyle name="Normal 12" xfId="83" xr:uid="{D1315C8B-BEA8-4EED-906E-2E4C99E8E77D}"/>
    <cellStyle name="Normal 12 2" xfId="208" xr:uid="{36D123FD-C107-4426-BF23-8F3D19C6E728}"/>
    <cellStyle name="Normal 12 2 2" xfId="7347" xr:uid="{3C610615-222C-4142-A16D-DE2F8787C8D8}"/>
    <cellStyle name="Normal 12 2 2 2" xfId="11837" xr:uid="{314A9B7D-9BDE-40BE-A46B-0BD66DAAA559}"/>
    <cellStyle name="Normal 12 2 3" xfId="4735" xr:uid="{A0553174-159A-400A-B1E5-775FAF3122B6}"/>
    <cellStyle name="Normal 12 2 4" xfId="1443" xr:uid="{09EB916E-8789-426B-9A59-6E4F15FE0A7C}"/>
    <cellStyle name="Normal 12 3" xfId="4344" xr:uid="{F8DA9F60-4B2D-4A31-BD3E-04C306D5F904}"/>
    <cellStyle name="Normal 12 4" xfId="2409" xr:uid="{42AF2B5D-885F-4556-B1CF-52F958290B9C}"/>
    <cellStyle name="Normal 12 4 2" xfId="13497" xr:uid="{D9CFFC8B-8225-4058-8AA9-912F5D8243C1}"/>
    <cellStyle name="Normal 12 5" xfId="494" xr:uid="{1D539864-C717-4863-AB9A-1249032B3BB3}"/>
    <cellStyle name="Normal 12 6" xfId="7500" xr:uid="{B39FE275-C5BB-4140-A172-98BA30280BEC}"/>
    <cellStyle name="Normal 120" xfId="3928" xr:uid="{C7430B15-002A-4BD2-A4CA-19D01C5C3A82}"/>
    <cellStyle name="Normal 120 2" xfId="8962" xr:uid="{1B1D6E86-3DEC-4181-AAC6-509115ABFEAC}"/>
    <cellStyle name="Normal 121" xfId="3942" xr:uid="{00951E37-D4BC-456B-891B-13129837CB22}"/>
    <cellStyle name="Normal 121 2" xfId="8976" xr:uid="{6D170B4E-9708-4C4D-92F3-63C4A86E7BE8}"/>
    <cellStyle name="Normal 122" xfId="3956" xr:uid="{12A542F3-F6DC-43FD-B986-2A9FC5EFEBDB}"/>
    <cellStyle name="Normal 122 2" xfId="8990" xr:uid="{500419E5-432D-40D4-89B4-D15A941A21B6}"/>
    <cellStyle name="Normal 123" xfId="3970" xr:uid="{183273EF-67B0-4689-84D8-E14AF3453AEE}"/>
    <cellStyle name="Normal 123 2" xfId="9004" xr:uid="{115795A9-EC15-4E5D-BB3F-08B29EA673DF}"/>
    <cellStyle name="Normal 124" xfId="3984" xr:uid="{4F00C1B8-820F-4E99-B301-7686214BE1B6}"/>
    <cellStyle name="Normal 124 2" xfId="9018" xr:uid="{85C7D9E8-ADEB-4488-9561-1B7F82A95119}"/>
    <cellStyle name="Normal 125" xfId="3998" xr:uid="{9C1075DB-DAFF-40DF-8058-EB30B89F3A54}"/>
    <cellStyle name="Normal 125 2" xfId="9032" xr:uid="{0990F8C5-967B-4637-ACA3-E5BECFF84A3F}"/>
    <cellStyle name="Normal 126" xfId="4013" xr:uid="{69C46D5F-2720-4A05-B0B5-0B47B6A575E7}"/>
    <cellStyle name="Normal 126 2" xfId="9046" xr:uid="{C16AEB1B-61FA-4283-8C40-08F5CE94FBCD}"/>
    <cellStyle name="Normal 127" xfId="2193" xr:uid="{AA8CAF17-0ABC-4013-92B4-7BF8299B4C39}"/>
    <cellStyle name="Normal 127 2" xfId="4212" xr:uid="{8A09F602-EC01-468A-8FE6-235F29D4A508}"/>
    <cellStyle name="Normal 128" xfId="4027" xr:uid="{CC3921CB-1213-4399-B740-1CF0016D6CA9}"/>
    <cellStyle name="Normal 129" xfId="7188" xr:uid="{DA52556A-CF1D-4DB5-B5EB-7F75511443B0}"/>
    <cellStyle name="Normal 13" xfId="90" xr:uid="{2CE3039D-285B-47FE-BD21-3AA8A0E404AA}"/>
    <cellStyle name="Normal 13 2" xfId="215" xr:uid="{9892AED4-89DD-4B38-89A6-87C46947A47D}"/>
    <cellStyle name="Normal 13 2 2" xfId="4736" xr:uid="{18D33D78-2025-4F0F-ADBF-31B92410E49D}"/>
    <cellStyle name="Normal 13 2 2 2" xfId="14258" xr:uid="{6BB710E3-DE8B-4588-9EF5-824C77407AE7}"/>
    <cellStyle name="Normal 13 2 3" xfId="1458" xr:uid="{40F4BF9A-1C85-4C5C-8A90-B9583A8A9BBC}"/>
    <cellStyle name="Normal 13 2 4" xfId="9349" xr:uid="{09A1E4B8-7A2C-43F7-9077-CDFA6A8DBA9F}"/>
    <cellStyle name="Normal 13 3" xfId="5976" xr:uid="{DDFC5230-2946-4820-8858-8498B00FD75F}"/>
    <cellStyle name="Normal 13 3 2" xfId="10583" xr:uid="{B0D2741A-D589-4174-93FB-9D081DC09484}"/>
    <cellStyle name="Normal 13 4" xfId="7302" xr:uid="{38655F37-CDEB-4477-AA56-6D71A08A986A}"/>
    <cellStyle name="Normal 13 5" xfId="2424" xr:uid="{0D5B804F-642E-4C04-9D27-DC089E8F7C28}"/>
    <cellStyle name="Normal 13 5 2" xfId="13512" xr:uid="{F7D7571A-9FB2-41F0-8CB6-F6A30880C4FC}"/>
    <cellStyle name="Normal 13 6" xfId="509" xr:uid="{3A0209FD-B942-4DC2-9F6E-B15237B4299E}"/>
    <cellStyle name="Normal 13 7" xfId="7515" xr:uid="{9E8E5BB4-5F21-4603-9C61-0DAD5DA41D51}"/>
    <cellStyle name="Normal 130" xfId="2069" xr:uid="{0BE415C6-1A8E-4F5C-A887-09A6CCE3DC36}"/>
    <cellStyle name="Normal 130 2" xfId="13369" xr:uid="{408CE524-65E9-4D40-8FA8-6A00BC1CB3EE}"/>
    <cellStyle name="Normal 130 3" xfId="12104" xr:uid="{22B61677-30B7-4315-866B-519F5B2B482A}"/>
    <cellStyle name="Normal 131" xfId="322" xr:uid="{4A514AD1-F22E-4FEE-BFD2-644B032D5D80}"/>
    <cellStyle name="Normal 131 2" xfId="12747" xr:uid="{D6E9BE43-AB26-4216-AB79-3900F7BF08C3}"/>
    <cellStyle name="Normal 131 3" xfId="13119" xr:uid="{E8C1EB1C-299F-4F67-A5E4-7467F04BD63F}"/>
    <cellStyle name="Normal 131 4" xfId="12106" xr:uid="{8B08129E-1363-460E-86B3-0D980F74E4FD}"/>
    <cellStyle name="Normal 132" xfId="7355" xr:uid="{DE91B148-E4A4-43ED-A592-224512B758CF}"/>
    <cellStyle name="Normal 132 2" xfId="12115" xr:uid="{3FA47387-417E-4AAC-AFA5-99F72EBA1567}"/>
    <cellStyle name="Normal 132 3" xfId="12107" xr:uid="{32612387-3EC7-420E-AE60-422897125248}"/>
    <cellStyle name="Normal 133" xfId="7356" xr:uid="{8294CFF5-B1AE-47D6-A740-FAD051DD969A}"/>
    <cellStyle name="Normal 133 2" xfId="12748" xr:uid="{8EC3F85C-7D31-411C-8B42-89A029F7D0D7}"/>
    <cellStyle name="Normal 133 3" xfId="12843" xr:uid="{865B9028-7DB5-452F-A10D-80ABC24125BA}"/>
    <cellStyle name="Normal 133 4" xfId="12108" xr:uid="{D37F2F66-3BDF-4369-ADB0-1A255CEBC55B}"/>
    <cellStyle name="Normal 134" xfId="284" xr:uid="{D5C01405-D7E9-4E5C-BB2F-27DBED2CB896}"/>
    <cellStyle name="Normal 134 2" xfId="12753" xr:uid="{1AAEA47A-2DFE-4CDA-B8EC-11817A24B809}"/>
    <cellStyle name="Normal 134 3" xfId="12815" xr:uid="{FC9DADC6-C451-4E98-8A88-5A73FAAD8E93}"/>
    <cellStyle name="Normal 134 4" xfId="12116" xr:uid="{DAE76B4F-3EE5-44EB-8658-D339C42C283B}"/>
    <cellStyle name="Normal 135" xfId="12186" xr:uid="{B5A09857-605B-476E-B449-C46118F8DC75}"/>
    <cellStyle name="Normal 135 2" xfId="12812" xr:uid="{D06FEF37-68CD-4FB0-A426-D32774A4D7E0}"/>
    <cellStyle name="Normal 136" xfId="12191" xr:uid="{B496D07B-1BBA-4BA7-B973-E731E83A8FEE}"/>
    <cellStyle name="Normal 136 2" xfId="12813" xr:uid="{AA0C1785-85C9-473B-A066-6E060499764B}"/>
    <cellStyle name="Normal 136 2 2" xfId="16872" xr:uid="{3E21A0D7-6937-43E1-A922-93D9597E5D1E}"/>
    <cellStyle name="Normal 136 3" xfId="12193" xr:uid="{7C00B485-0191-4AAD-8FF5-559597C00C14}"/>
    <cellStyle name="Normal 136 4" xfId="12816" xr:uid="{2359AB35-F304-4253-9B73-E8CD65B1870A}"/>
    <cellStyle name="Normal 136 4 2" xfId="16873" xr:uid="{9E768438-EFF4-4A17-BF91-08F5F166C332}"/>
    <cellStyle name="Normal 136 5" xfId="16261" xr:uid="{65B49BDC-FD61-4A73-8D36-E328D0439897}"/>
    <cellStyle name="Normal 137" xfId="12195" xr:uid="{BC76207F-091B-4DBC-BDAA-14505391586C}"/>
    <cellStyle name="Normal 138" xfId="12251" xr:uid="{E1882C96-FFB4-4EDA-A33B-BE05BB2F6478}"/>
    <cellStyle name="Normal 139" xfId="12817" xr:uid="{FDB3FC68-2301-4D09-B123-4AF220E6AD4A}"/>
    <cellStyle name="Normal 14" xfId="132" xr:uid="{4211C97D-4C94-482D-9CB9-0A8F6C9C9E48}"/>
    <cellStyle name="Normal 14 2" xfId="235" xr:uid="{DA57ED11-48F0-42E9-B94D-FAC092FAFCEA}"/>
    <cellStyle name="Normal 14 2 2" xfId="4709" xr:uid="{B14F17B5-C784-4597-879A-40DA166D2954}"/>
    <cellStyle name="Normal 14 2 2 2" xfId="14245" xr:uid="{5C2765DE-50FC-43FF-9D07-B5524EFB248E}"/>
    <cellStyle name="Normal 14 2 3" xfId="1473" xr:uid="{9626649C-F14B-4F94-96E9-A8AF0E209737}"/>
    <cellStyle name="Normal 14 2 4" xfId="9335" xr:uid="{F1DC39CA-BD69-4BD2-A9A1-924DDAC47632}"/>
    <cellStyle name="Normal 14 3" xfId="5961" xr:uid="{5B0C2C36-BF9E-48D6-A8D2-6A6C7CBB2D03}"/>
    <cellStyle name="Normal 14 3 2" xfId="10568" xr:uid="{17E5DB5A-A5C8-4041-A11B-C1FDAC7084AB}"/>
    <cellStyle name="Normal 14 4" xfId="2439" xr:uid="{B7B1DAFC-C41C-475F-87B6-86973E107889}"/>
    <cellStyle name="Normal 14 4 2" xfId="13527" xr:uid="{A8633B0D-DF47-448A-A732-288E3B73A1AF}"/>
    <cellStyle name="Normal 14 5" xfId="524" xr:uid="{E40F468F-8B62-4813-B3E1-4C2D85CB576E}"/>
    <cellStyle name="Normal 14 6" xfId="7530" xr:uid="{84D06BFF-72F8-4CDC-86E7-3BA6A27A6400}"/>
    <cellStyle name="Normal 140" xfId="12818" xr:uid="{F4C9BEB6-CD61-4E77-9354-6525128F1E4D}"/>
    <cellStyle name="Normal 140 2" xfId="16874" xr:uid="{C625336E-C579-4D34-B093-1DF8F6CB4717}"/>
    <cellStyle name="Normal 141" xfId="15644" xr:uid="{DDB09B03-2D81-41E8-8F5F-582CFB4892F6}"/>
    <cellStyle name="Normal 142" xfId="15649" xr:uid="{BD0DF51B-4F83-4BB9-8BC1-BDE9CD407402}"/>
    <cellStyle name="Normal 142 2" xfId="18220" xr:uid="{BE225352-DEFF-47F5-BB92-6644F3704D71}"/>
    <cellStyle name="Normal 143" xfId="15668" xr:uid="{3E6C0D7A-59BE-48D4-9570-4BD0D7268CF7}"/>
    <cellStyle name="Normal 143 2" xfId="15673" xr:uid="{F444497D-6CC9-4EAB-9290-001557658A9A}"/>
    <cellStyle name="Normal 143 3" xfId="18238" xr:uid="{D6FE9ADB-445E-44E0-A187-051F8232771E}"/>
    <cellStyle name="Normal 143 4" xfId="15670" xr:uid="{823B83B0-6E57-4D50-9A92-55953C776041}"/>
    <cellStyle name="Normal 144" xfId="15669" xr:uid="{62F2EBC3-42C2-4823-B9B6-728747C8C582}"/>
    <cellStyle name="Normal 144 2" xfId="18239" xr:uid="{E09759AA-4080-4BD2-82CF-3FFD91D42112}"/>
    <cellStyle name="Normal 145" xfId="15674" xr:uid="{76C08048-E393-4942-9D6A-5C768AF8B6BD}"/>
    <cellStyle name="Normal 146" xfId="7359" xr:uid="{E1C71F5C-DE6B-4C19-8FE1-BB4EC24E8D21}"/>
    <cellStyle name="Normal 148" xfId="12111" xr:uid="{9C2CC054-4461-42A6-A438-45081999636D}"/>
    <cellStyle name="Normal 148 2" xfId="15652" xr:uid="{212113CA-BB46-4232-B890-BEE5733A9692}"/>
    <cellStyle name="Normal 149" xfId="18293" xr:uid="{1C196F7C-DACC-49E6-BF20-0609D800D0B4}"/>
    <cellStyle name="Normal 15" xfId="539" xr:uid="{F0AE3586-57DD-4D3A-A644-9BFA7C9C6FEA}"/>
    <cellStyle name="Normal 15 15" xfId="2116" xr:uid="{12E87EFE-07E9-4D45-92D0-6DC68797DE2B}"/>
    <cellStyle name="Normal 15 2" xfId="1488" xr:uid="{1C35EF38-CE84-42BA-9233-757434C1F8ED}"/>
    <cellStyle name="Normal 15 2 2" xfId="4737" xr:uid="{8DA26042-2F08-42EF-9C7C-6CDF21380999}"/>
    <cellStyle name="Normal 15 2 2 2" xfId="14259" xr:uid="{838C5301-CB89-493C-802F-264D2B6A6B6F}"/>
    <cellStyle name="Normal 15 2 3" xfId="9350" xr:uid="{A1D0189A-511C-4F30-8580-4330E3420162}"/>
    <cellStyle name="Normal 15 3" xfId="5977" xr:uid="{FC57D08F-8C94-46D3-9421-C176C51BCADC}"/>
    <cellStyle name="Normal 15 3 2" xfId="10584" xr:uid="{9B41C62E-4FCE-4375-ACC2-757672259574}"/>
    <cellStyle name="Normal 15 4" xfId="2454" xr:uid="{B285A739-7ED0-4FFD-8662-E66635304082}"/>
    <cellStyle name="Normal 15 4 2" xfId="12749" xr:uid="{88457EA1-88E8-430F-A739-BEBC8459B88D}"/>
    <cellStyle name="Normal 15 4 3" xfId="13542" xr:uid="{6349852D-F409-41FB-B176-3A4E1200E5CF}"/>
    <cellStyle name="Normal 15 4 4" xfId="12110" xr:uid="{39E95BB9-EB62-4F00-937A-EDA0173E6BAD}"/>
    <cellStyle name="Normal 15 5" xfId="7545" xr:uid="{E1BC9E9C-57DB-4457-BC47-549F5BB315DC}"/>
    <cellStyle name="Normal 16" xfId="554" xr:uid="{144DDAED-78BA-47E5-9D00-D660F0FE01ED}"/>
    <cellStyle name="Normal 16 2" xfId="1503" xr:uid="{5F1818DD-A6C0-41D4-AF16-F48194814DAD}"/>
    <cellStyle name="Normal 16 2 2" xfId="4764" xr:uid="{713BBEA9-6745-4EA0-9494-AF3F3F6B6130}"/>
    <cellStyle name="Normal 16 2 2 2" xfId="14272" xr:uid="{DA3624C4-6178-4964-BEFD-96664281A855}"/>
    <cellStyle name="Normal 16 2 3" xfId="9371" xr:uid="{D56F67EF-CBA2-433A-8DEC-15AFD518D8BD}"/>
    <cellStyle name="Normal 16 3" xfId="6001" xr:uid="{9B566A3B-C409-421D-A1C7-E5F38ACC93BF}"/>
    <cellStyle name="Normal 16 3 2" xfId="10608" xr:uid="{23BEFF05-3523-4933-9264-F6D51F2FD6CE}"/>
    <cellStyle name="Normal 16 4" xfId="2492" xr:uid="{573AD99B-F371-495C-A039-B77261CCE645}"/>
    <cellStyle name="Normal 16 4 2" xfId="7583" xr:uid="{5BC493CF-76BD-44C0-A673-A61E6B003C29}"/>
    <cellStyle name="Normal 16 5" xfId="7301" xr:uid="{A3E836AD-D194-4951-9467-9098018DA2E3}"/>
    <cellStyle name="Normal 16 6" xfId="2117" xr:uid="{F60C6BB4-53EA-4554-A33A-CFD3DEF0E5C6}"/>
    <cellStyle name="Normal 17" xfId="569" xr:uid="{55E7F19B-4533-49D6-87D6-E4E9AB3F8646}"/>
    <cellStyle name="Normal 17 2" xfId="1518" xr:uid="{74DBE42D-B592-4487-896A-D77311AFEC94}"/>
    <cellStyle name="Normal 17 2 2" xfId="2137" xr:uid="{6957374F-6292-48B7-9DED-17FB6DB97C2F}"/>
    <cellStyle name="Normal 17 2 2 2" xfId="7401" xr:uid="{1CDF123B-7D85-4122-93DF-1A80920A3F0D}"/>
    <cellStyle name="Normal 17 2 3" xfId="2119" xr:uid="{111B571C-6D22-4982-88B6-F579D542DAE2}"/>
    <cellStyle name="Normal 17 2 3 2" xfId="13396" xr:uid="{23780325-DFE5-4622-9BCF-BF710078D372}"/>
    <cellStyle name="Normal 17 2 4" xfId="7385" xr:uid="{F71475FB-991E-4668-B5A5-6CB2C9E79E0A}"/>
    <cellStyle name="Normal 17 3" xfId="2136" xr:uid="{1B0E6C95-8B7C-4A70-910A-DCFF96AE146E}"/>
    <cellStyle name="Normal 17 3 2" xfId="7400" xr:uid="{C179848D-5157-4DE9-AB16-3148505528D4}"/>
    <cellStyle name="Normal 17 4" xfId="2118" xr:uid="{F0AC3A3F-89D7-4727-A043-A8FA163D3368}"/>
    <cellStyle name="Normal 17 4 2" xfId="13395" xr:uid="{A36DC8AE-5353-4B9F-B919-DDA92ACE0EB0}"/>
    <cellStyle name="Normal 17 5" xfId="2120" xr:uid="{C1695853-4904-4374-AF3C-DC02C0882FE2}"/>
    <cellStyle name="Normal 17 5 2" xfId="2121" xr:uid="{B4D33A55-547F-4ED1-8976-2863F4D62AC3}"/>
    <cellStyle name="Normal 17 5 2 2" xfId="2139" xr:uid="{D0888EA5-BAA1-404B-AF87-C4F1A86AD416}"/>
    <cellStyle name="Normal 17 5 2 2 2" xfId="7403" xr:uid="{3D5E13BC-3482-4EE6-87F1-4E53E8594DD8}"/>
    <cellStyle name="Normal 17 5 2 3" xfId="7387" xr:uid="{C8FBE488-B40C-44B0-8433-50CAC7139C55}"/>
    <cellStyle name="Normal 17 5 3" xfId="2138" xr:uid="{DAF40988-7380-4B5C-999F-5D1BB57C5665}"/>
    <cellStyle name="Normal 17 5 3 2" xfId="7402" xr:uid="{CF834894-AAD6-40E4-B183-227AB14B1B95}"/>
    <cellStyle name="Normal 17 5 4" xfId="7386" xr:uid="{07C8F950-E337-49F4-BC38-E53C64E31DF2}"/>
    <cellStyle name="Normal 17 6" xfId="7384" xr:uid="{FBF8D733-D937-4EDF-A4D0-73C28A2F8814}"/>
    <cellStyle name="Normal 18" xfId="584" xr:uid="{14E8E966-46ED-4F1F-AF39-8ED9F4014D18}"/>
    <cellStyle name="Normal 18 2" xfId="1533" xr:uid="{57079A85-8701-4E0B-AF3C-915B9E759456}"/>
    <cellStyle name="Normal 18 2 2" xfId="4781" xr:uid="{A4E116CD-72F2-49D9-B90C-752347F35FE5}"/>
    <cellStyle name="Normal 18 2 2 2" xfId="14289" xr:uid="{9B91B1F4-F34D-4AEB-A795-59472C79A1C1}"/>
    <cellStyle name="Normal 18 2 3" xfId="9388" xr:uid="{B569D88E-D8AB-4579-856D-0DD69D06DE6F}"/>
    <cellStyle name="Normal 18 3" xfId="6018" xr:uid="{8511B45E-F154-450D-BFB7-44BE8FF6ABE8}"/>
    <cellStyle name="Normal 18 3 2" xfId="10625" xr:uid="{AF7B75E5-E5D9-46CE-AFE0-0FCB7EE40887}"/>
    <cellStyle name="Normal 18 4" xfId="2470" xr:uid="{1700F2A9-7005-40A7-B316-E733899F90AF}"/>
    <cellStyle name="Normal 18 4 2" xfId="13558" xr:uid="{BCF11874-B998-4A27-97CF-ECB4D5FB2F54}"/>
    <cellStyle name="Normal 18 5" xfId="7561" xr:uid="{6FC14089-EE8D-4E17-A310-80B68F67AD02}"/>
    <cellStyle name="Normal 19" xfId="599" xr:uid="{59ED863D-1DE6-4DDB-B14D-44515E6302C1}"/>
    <cellStyle name="Normal 19 2" xfId="1548" xr:uid="{B46FBB6A-0D6B-414F-96FB-4442147F4206}"/>
    <cellStyle name="Normal 19 2 2" xfId="4783" xr:uid="{9BB6221A-208C-4B89-9CE8-DD60BBF0D99B}"/>
    <cellStyle name="Normal 19 2 2 2" xfId="14291" xr:uid="{A0F7659F-FBED-481E-AA4B-D7D393851F39}"/>
    <cellStyle name="Normal 19 2 3" xfId="9390" xr:uid="{6B1BAD5B-E8EC-44D2-BDF2-4DCAEC7C3CBA}"/>
    <cellStyle name="Normal 19 3" xfId="6020" xr:uid="{DEED768B-525C-4BF9-B712-A23016F6B322}"/>
    <cellStyle name="Normal 19 3 2" xfId="10627" xr:uid="{7C35A577-00CB-4798-84A4-0A19F11C2EE7}"/>
    <cellStyle name="Normal 19 4" xfId="2471" xr:uid="{A46C6B67-9B44-462B-848A-4EB03709D7DA}"/>
    <cellStyle name="Normal 19 4 2" xfId="13559" xr:uid="{3F7B3016-A448-4830-80C6-19DE3F717C7E}"/>
    <cellStyle name="Normal 19 5" xfId="7562" xr:uid="{35664A37-BDE1-4459-B975-A9140D1E183C}"/>
    <cellStyle name="Normal 2" xfId="33" xr:uid="{00000000-0005-0000-0000-000022000000}"/>
    <cellStyle name="Normal 2 10" xfId="287" xr:uid="{C7CA2AC3-7A55-405C-A5A6-6E467B416FC7}"/>
    <cellStyle name="Normal 2 10 2" xfId="13105" xr:uid="{22E88C87-414A-4E42-B1DD-7489F8950229}"/>
    <cellStyle name="Normal 2 11" xfId="12827" xr:uid="{88EAB8A6-E44D-4C24-9DF4-E04AACADAA8F}"/>
    <cellStyle name="Normal 2 12" xfId="15675" xr:uid="{6B6AF9A7-0E26-499D-A76E-CC235606EED4}"/>
    <cellStyle name="Normal 2 13" xfId="15671" xr:uid="{61D48A6B-986C-4EF4-934D-26E45A6C0F52}"/>
    <cellStyle name="Normal 2 2" xfId="56" xr:uid="{00000000-0005-0000-0000-000023000000}"/>
    <cellStyle name="Normal 2 2 2" xfId="294" xr:uid="{B08E5E42-372D-44B0-9EE0-020ECB6C9B34}"/>
    <cellStyle name="Normal 2 2 2 2" xfId="4345" xr:uid="{4845779E-2310-43AA-A1C7-43C2214760EF}"/>
    <cellStyle name="Normal 2 2 2 3" xfId="4088" xr:uid="{260EC1A2-CCC6-483D-B944-A2ABE849B3C8}"/>
    <cellStyle name="Normal 2 2 2 3 2" xfId="14117" xr:uid="{7581125D-7FAA-477D-B472-DC734CF958AA}"/>
    <cellStyle name="Normal 2 2 2 4" xfId="1322" xr:uid="{91EC66CE-460D-41F8-9423-976FC755059B}"/>
    <cellStyle name="Normal 2 2 2 4 2" xfId="13233" xr:uid="{ED056BC5-C1B3-4B68-862F-C7301B7CFD63}"/>
    <cellStyle name="Normal 2 2 2 5" xfId="13109" xr:uid="{F0DFC475-2AE9-4D11-BB2D-581F0BD568FC}"/>
    <cellStyle name="Normal 2 2 2 6" xfId="9109" xr:uid="{B0DD0B38-6275-4CB9-9864-DB01EE207A5C}"/>
    <cellStyle name="Normal 2 2 3" xfId="296" xr:uid="{F5AB4955-A82C-43D2-ACE8-EE5694F15B10}"/>
    <cellStyle name="Normal 2 2 3 2" xfId="4184" xr:uid="{B8877C86-C874-4928-B82A-79C8EC9AB8C9}"/>
    <cellStyle name="Normal 2 2 3 3" xfId="13110" xr:uid="{49CD4338-E911-4DC1-89B1-C4C46FF661FC}"/>
    <cellStyle name="Normal 2 2 4" xfId="4047" xr:uid="{D24C657C-A9CD-47FC-8870-F39A50417AFD}"/>
    <cellStyle name="Normal 2 2 4 2" xfId="9068" xr:uid="{4F755DBE-D647-4C29-B584-5BA41843DE5F}"/>
    <cellStyle name="Normal 2 2 5" xfId="2075" xr:uid="{EF8BA40B-CBC7-4B84-80A5-990253FC7D68}"/>
    <cellStyle name="Normal 2 2 6" xfId="363" xr:uid="{F79D41A1-C5C2-4EFF-822B-720F67CA4A66}"/>
    <cellStyle name="Normal 2 2 6 2" xfId="13121" xr:uid="{5CE604A8-60C5-4107-90EC-340EC61B5764}"/>
    <cellStyle name="Normal 2 2 7" xfId="18297" xr:uid="{AA5EF7DF-C709-42C6-B152-5C259324852E}"/>
    <cellStyle name="Normal 2 21" xfId="2076" xr:uid="{B670928C-8BF9-4D36-9F77-37F7EB6429FA}"/>
    <cellStyle name="Normal 2 21 2" xfId="2077" xr:uid="{C46B8DBD-35C1-4901-8356-8AC396157204}"/>
    <cellStyle name="Normal 2 21 2 2" xfId="2103" xr:uid="{926E2D95-19FB-49A3-A987-0CA3CC5DC965}"/>
    <cellStyle name="Normal 2 21 3" xfId="2100" xr:uid="{03E5CDFF-9209-403D-8C6D-BA401533B252}"/>
    <cellStyle name="Normal 2 3" xfId="58" xr:uid="{00000000-0005-0000-0000-000024000000}"/>
    <cellStyle name="Normal 2 3 10" xfId="9101" xr:uid="{742B484D-0BAD-499B-A829-F76F037782EC}"/>
    <cellStyle name="Normal 2 3 2" xfId="142" xr:uid="{A671B862-212C-4CFF-A33B-C4ABD0BDA9CB}"/>
    <cellStyle name="Normal 2 3 2 2" xfId="4346" xr:uid="{F69C2C3F-D95C-45C8-A71E-2F34EDE00A6E}"/>
    <cellStyle name="Normal 2 3 2 2 2" xfId="12148" xr:uid="{5CFBB9F3-EEDE-4323-A8A0-B502FC7A9A1F}"/>
    <cellStyle name="Normal 2 3 3" xfId="4738" xr:uid="{249656EC-AA59-4C21-9942-4FF65CA5DAA6}"/>
    <cellStyle name="Normal 2 3 3 2" xfId="9351" xr:uid="{69944CD7-FFA2-480A-8260-B852EFCE2814}"/>
    <cellStyle name="Normal 2 3 4" xfId="5978" xr:uid="{3C5CC449-CC97-4701-9371-B67CCE8B31B5}"/>
    <cellStyle name="Normal 2 3 4 2" xfId="10585" xr:uid="{C152BBD7-2B5C-4E47-AF5D-A4296F9F35A2}"/>
    <cellStyle name="Normal 2 3 5" xfId="7228" xr:uid="{327B3B4D-04C1-4507-906C-5B78A1D1C25B}"/>
    <cellStyle name="Normal 2 3 6" xfId="4080" xr:uid="{681A5901-D014-4B0B-8964-44CA7BE05061}"/>
    <cellStyle name="Normal 2 3 6 2" xfId="14114" xr:uid="{FF8880A3-AB49-4D13-B4C5-CB7D0211A6ED}"/>
    <cellStyle name="Normal 2 3 7" xfId="942" xr:uid="{575BA008-FFA3-403D-9102-B7D84D8D21F0}"/>
    <cellStyle name="Normal 2 3 8" xfId="299" xr:uid="{61C5E7E3-AF1D-4363-9B0A-6839A36553F3}"/>
    <cellStyle name="Normal 2 3 8 2" xfId="13112" xr:uid="{ECEEC89C-6975-4AA7-8982-1769D889D987}"/>
    <cellStyle name="Normal 2 3 9" xfId="12849" xr:uid="{947FFC28-162F-4A4E-BA3C-7C43F4393BF3}"/>
    <cellStyle name="Normal 2 4" xfId="86" xr:uid="{75CBD45B-7070-41B9-B598-45E5FECE9C4D}"/>
    <cellStyle name="Normal 2 4 2" xfId="211" xr:uid="{0F4C6F39-5331-4267-9FDD-2AB0F264FC45}"/>
    <cellStyle name="Normal 2 4 2 2" xfId="7295" xr:uid="{ABDD7F5E-AB84-45FD-958E-A391CF3AF756}"/>
    <cellStyle name="Normal 2 4 3" xfId="4347" xr:uid="{67B5E520-F64E-4F31-A4AC-3D775496E4CC}"/>
    <cellStyle name="Normal 2 4 3 2" xfId="14155" xr:uid="{C3F2F265-85A4-4103-9F18-E2C3034E9065}"/>
    <cellStyle name="Normal 2 4 3 3" xfId="12135" xr:uid="{99B4653E-F4C1-4644-A9D6-0FAD82E682A3}"/>
    <cellStyle name="Normal 2 4 4" xfId="1321" xr:uid="{E6D012DF-29E9-4B4D-9CBE-2070DB88FE04}"/>
    <cellStyle name="Normal 2 5" xfId="136" xr:uid="{5279C5B8-35C4-474B-8A69-E0D928D52812}"/>
    <cellStyle name="Normal 2 5 2" xfId="4213" xr:uid="{0DC1F9E8-64AF-4148-8B2E-15B7FEC2CC6A}"/>
    <cellStyle name="Normal 2 5 2 2" xfId="12142" xr:uid="{FBB4DC35-DEEB-4273-AA07-85CEC6424837}"/>
    <cellStyle name="Normal 2 6" xfId="4142" xr:uid="{8EAB2C4C-84A6-4917-A255-801EFC4981F6}"/>
    <cellStyle name="Normal 2 7" xfId="2257" xr:uid="{5C65FF82-BBC0-4D94-ADE4-678CE00CA378}"/>
    <cellStyle name="Normal 2 7 2" xfId="7466" xr:uid="{D9AAF232-5E6E-4E6A-B017-A0F426048DD9}"/>
    <cellStyle name="Normal 2 8" xfId="2074" xr:uid="{704E6980-7D0D-4299-B9B2-06F59B8A3971}"/>
    <cellStyle name="Normal 2 8 2" xfId="13371" xr:uid="{1EFBF263-83C1-4193-9101-4439D8890346}"/>
    <cellStyle name="Normal 2 8 3" xfId="12823" xr:uid="{9360317F-D272-4059-BCD3-29BC206BC75A}"/>
    <cellStyle name="Normal 2 9" xfId="362" xr:uid="{ACF93E7B-7951-43AA-88E8-7B460A990E16}"/>
    <cellStyle name="Normal 2 9 2" xfId="13120" xr:uid="{391CCD19-4925-4F98-8507-E4F25B9D96A3}"/>
    <cellStyle name="Normal 20" xfId="614" xr:uid="{16DE3B23-74DD-407E-A7A5-2ED80C79E9E2}"/>
    <cellStyle name="Normal 20 2" xfId="1563" xr:uid="{B6EBB9E8-D46D-4AB2-B501-4C825DAE1A04}"/>
    <cellStyle name="Normal 20 2 2" xfId="4786" xr:uid="{D85B4B2C-F906-440F-9252-C6E55475A6A9}"/>
    <cellStyle name="Normal 20 2 2 2" xfId="14294" xr:uid="{C7FE03C8-D341-4441-A11D-465E1B7D2B4A}"/>
    <cellStyle name="Normal 20 2 3" xfId="9393" xr:uid="{3C91C067-1C3B-4ACB-938A-271873EE17C3}"/>
    <cellStyle name="Normal 20 3" xfId="6023" xr:uid="{42D82236-D2B1-44D2-BC9B-AFADCC7F532B}"/>
    <cellStyle name="Normal 20 3 2" xfId="10630" xr:uid="{048A07A2-7649-44AE-BDD4-861B4845BF7E}"/>
    <cellStyle name="Normal 20 4" xfId="2522" xr:uid="{E038C938-C058-4262-A55D-D44A7216E675}"/>
    <cellStyle name="Normal 20 4 2" xfId="13609" xr:uid="{98A10591-70B2-4808-A570-8C199BD03E5C}"/>
    <cellStyle name="Normal 20 5" xfId="7613" xr:uid="{F8DEDA1E-3581-4A3F-B480-5C273076C816}"/>
    <cellStyle name="Normal 21" xfId="629" xr:uid="{2215429A-64D5-40D9-8837-8B871535B5E0}"/>
    <cellStyle name="Normal 21 2" xfId="1578" xr:uid="{703BA372-F873-4B54-8882-A7CAA4391E46}"/>
    <cellStyle name="Normal 21 2 2" xfId="4787" xr:uid="{8B98C870-853F-42D8-8F14-8F24BD34B90D}"/>
    <cellStyle name="Normal 21 2 2 2" xfId="14295" xr:uid="{94080B10-20EA-48A9-99C6-6DCBA522FEA7}"/>
    <cellStyle name="Normal 21 2 3" xfId="9394" xr:uid="{E82C20C2-8F64-4B7C-8B90-2E77B602210D}"/>
    <cellStyle name="Normal 21 3" xfId="6024" xr:uid="{E8C9B258-DC6E-4007-8268-8442B1B42A40}"/>
    <cellStyle name="Normal 21 3 2" xfId="10631" xr:uid="{CDC3F4A9-BBEF-4FC1-8E81-DF19AE1F8D45}"/>
    <cellStyle name="Normal 21 4" xfId="2473" xr:uid="{0BD55BE3-9632-473C-88EC-B0CB5F497105}"/>
    <cellStyle name="Normal 21 4 2" xfId="13561" xr:uid="{836ABC66-9FD2-4C76-9827-32D3B11ADE6C}"/>
    <cellStyle name="Normal 21 5" xfId="7564" xr:uid="{C5787F4E-0337-41FF-87A8-75C1F943FDA5}"/>
    <cellStyle name="Normal 22" xfId="364" xr:uid="{DE009D2F-B7FC-4081-AB73-28065D9302F4}"/>
    <cellStyle name="Normal 22 2" xfId="943" xr:uid="{6E627D2C-16A2-42D1-B612-4CDBD610D55E}"/>
    <cellStyle name="Normal 22 2 2" xfId="4789" xr:uid="{B12BC9D8-3792-4457-9DF7-6036AF0158DA}"/>
    <cellStyle name="Normal 22 2 2 2" xfId="14297" xr:uid="{6679CC46-57DC-4ABD-9941-E5ED89273A99}"/>
    <cellStyle name="Normal 22 2 3" xfId="13182" xr:uid="{29F22D76-312F-446A-8D3A-D56C6ECB033C}"/>
    <cellStyle name="Normal 22 2 4" xfId="9396" xr:uid="{3AD3DB04-BEAE-4820-8B2A-BF600E186393}"/>
    <cellStyle name="Normal 22 3" xfId="6026" xr:uid="{02B07F8C-95AE-4D7B-9DBB-E49D406B5D6B}"/>
    <cellStyle name="Normal 22 3 2" xfId="10633" xr:uid="{0EE913F2-8166-44DA-BDCE-7CB2F0437BB0}"/>
    <cellStyle name="Normal 22 4" xfId="2537" xr:uid="{222B57FA-F192-4797-BF33-F9FC149EABE6}"/>
    <cellStyle name="Normal 22 4 2" xfId="13624" xr:uid="{FB3D3ECF-A530-40C4-BFEF-843A986098F1}"/>
    <cellStyle name="Normal 22 5" xfId="13122" xr:uid="{4E28D8C6-CCE8-49FE-97F5-3F2C2CBB46CF}"/>
    <cellStyle name="Normal 22 6" xfId="7628" xr:uid="{C092CC32-3C3F-4F78-8D76-EFB6D2E5F13F}"/>
    <cellStyle name="Normal 23" xfId="365" xr:uid="{976A3C9A-1469-4849-A910-35E3584E6075}"/>
    <cellStyle name="Normal 23 2" xfId="1323" xr:uid="{331AAF7E-9192-4C35-9118-8BA51504DA5E}"/>
    <cellStyle name="Normal 23 2 2" xfId="4739" xr:uid="{BAF3D901-8590-401E-A3C0-FF1309AC1881}"/>
    <cellStyle name="Normal 23 2 2 2" xfId="14260" xr:uid="{8A378CBD-B2B3-46C2-9C22-8E7E64D90F28}"/>
    <cellStyle name="Normal 23 2 3" xfId="9352" xr:uid="{FB2C94D1-BDBF-46A8-8CFE-E775D4ABE721}"/>
    <cellStyle name="Normal 23 3" xfId="5979" xr:uid="{FCDAF269-FF85-45D5-9571-436FBAAA5D09}"/>
    <cellStyle name="Normal 23 3 2" xfId="10586" xr:uid="{14D4ADC4-52D7-4578-8503-98E108EF92DF}"/>
    <cellStyle name="Normal 23 4" xfId="2488" xr:uid="{777C9DDE-6664-4B71-BC6B-20D6204C407D}"/>
    <cellStyle name="Normal 23 4 2" xfId="13576" xr:uid="{6B2B2EB3-7227-4AAC-94C4-1BC1AA1D6D1D}"/>
    <cellStyle name="Normal 23 5" xfId="7579" xr:uid="{A507C606-4493-4B28-9568-37C71FE76739}"/>
    <cellStyle name="Normal 24" xfId="644" xr:uid="{991B65AC-4568-4B55-B3B8-C1271AE0DAB4}"/>
    <cellStyle name="Normal 24 2" xfId="1593" xr:uid="{64B5A7D1-87C2-4892-A93F-EE3A91753CCA}"/>
    <cellStyle name="Normal 24 2 2" xfId="4791" xr:uid="{8989D22A-E96A-42A3-898F-9CDBC561AB24}"/>
    <cellStyle name="Normal 24 2 2 2" xfId="14299" xr:uid="{080AE637-E699-4436-9C2B-18A8859D7F07}"/>
    <cellStyle name="Normal 24 2 3" xfId="9398" xr:uid="{A2F5B290-837E-4E74-BBEA-B5BCD01F25DE}"/>
    <cellStyle name="Normal 24 3" xfId="6028" xr:uid="{659C4A9B-45F0-49C1-97D6-4A469D4EB9D8}"/>
    <cellStyle name="Normal 24 3 2" xfId="10635" xr:uid="{2A15BDAF-D467-41AA-9E71-A0AB754A2FDC}"/>
    <cellStyle name="Normal 24 4" xfId="2490" xr:uid="{6D24E511-E8B6-4F93-AA7A-DF74843585AA}"/>
    <cellStyle name="Normal 24 4 2" xfId="13578" xr:uid="{CDAA39CD-039E-4A9D-83AD-E74B6AD77D46}"/>
    <cellStyle name="Normal 24 5" xfId="7581" xr:uid="{C2BA4303-00A1-464D-8767-A06B0D544371}"/>
    <cellStyle name="Normal 25" xfId="659" xr:uid="{91DDC713-E63A-4100-B321-227121973BC8}"/>
    <cellStyle name="Normal 25 2" xfId="1608" xr:uid="{1429EAB0-2A12-4E1A-8B0C-699579F532C5}"/>
    <cellStyle name="Normal 25 2 2" xfId="4792" xr:uid="{1B7FCD32-B7C6-4797-820B-D0D2EF402E57}"/>
    <cellStyle name="Normal 25 2 2 2" xfId="14300" xr:uid="{D118D487-FB3E-427D-BCD8-4C12E0520E07}"/>
    <cellStyle name="Normal 25 2 3" xfId="9399" xr:uid="{BBC0C32B-FDFE-41F1-B2CE-486350FF26BF}"/>
    <cellStyle name="Normal 25 3" xfId="6029" xr:uid="{63255AA3-1459-49E7-803C-878F9774C9DE}"/>
    <cellStyle name="Normal 25 3 2" xfId="10636" xr:uid="{C5F49125-4CC3-4A91-BA3D-7D6942009733}"/>
    <cellStyle name="Normal 25 4" xfId="2552" xr:uid="{6FC2FDB3-2E27-469E-B13D-64C1D01F8503}"/>
    <cellStyle name="Normal 25 4 2" xfId="13639" xr:uid="{820EDB24-91ED-4CE1-A38C-3DA7200B64F2}"/>
    <cellStyle name="Normal 25 5" xfId="7643" xr:uid="{1983E43B-934C-479C-8868-5BB6948E1F8A}"/>
    <cellStyle name="Normal 26" xfId="81" xr:uid="{6DF194EA-B682-4AFC-975A-B1673D052050}"/>
    <cellStyle name="Normal 26 2" xfId="1623" xr:uid="{617DAC6E-96A4-4564-88D9-1CBDD18447F7}"/>
    <cellStyle name="Normal 26 2 2" xfId="4807" xr:uid="{C80568FE-DC73-4CA8-B991-4FFEC44F9187}"/>
    <cellStyle name="Normal 26 2 2 2" xfId="14315" xr:uid="{4AF8003E-F551-44B0-93AE-192C41199F73}"/>
    <cellStyle name="Normal 26 2 3" xfId="9414" xr:uid="{DDA7E9B8-079B-4EF8-A738-FB133A8A67DB}"/>
    <cellStyle name="Normal 26 3" xfId="6044" xr:uid="{0EC75993-B57A-4192-8319-83B2C4AE2439}"/>
    <cellStyle name="Normal 26 3 2" xfId="10651" xr:uid="{18760C6C-8E53-4805-A826-74FAC32B665D}"/>
    <cellStyle name="Normal 26 4" xfId="2567" xr:uid="{097D567F-9550-4B4A-A5FA-BBA12627A0F6}"/>
    <cellStyle name="Normal 26 4 2" xfId="13654" xr:uid="{E483FDB1-9361-4DF2-AA9B-39EC9555FD4A}"/>
    <cellStyle name="Normal 26 4 3" xfId="12132" xr:uid="{C1E7C667-868D-4797-A33B-D9A797F6F8B4}"/>
    <cellStyle name="Normal 26 5" xfId="674" xr:uid="{80ABF810-2D61-4AF1-B8B8-20C99D50F50A}"/>
    <cellStyle name="Normal 26 6" xfId="7658" xr:uid="{D28AD7CC-39A5-4B8A-8EF7-0FD938BC74D2}"/>
    <cellStyle name="Normal 27" xfId="79" xr:uid="{20410B9B-EE34-47A3-8CE4-F2CF3C3DD4FE}"/>
    <cellStyle name="Normal 27 2" xfId="1637" xr:uid="{71874C6E-BAE2-4362-80C7-FF1A4983D4AB}"/>
    <cellStyle name="Normal 27 2 2" xfId="4822" xr:uid="{BA73D920-2CF7-4F4C-9494-41ED0657C64C}"/>
    <cellStyle name="Normal 27 2 2 2" xfId="14330" xr:uid="{26FF66D6-E42C-41BE-B76B-EC990E0DC107}"/>
    <cellStyle name="Normal 27 2 3" xfId="9429" xr:uid="{954D28ED-3ADC-4A1C-9C28-437A2A9583A2}"/>
    <cellStyle name="Normal 27 3" xfId="6059" xr:uid="{062A6E2D-B1BC-4481-880E-2F0FD1CF38AD}"/>
    <cellStyle name="Normal 27 3 2" xfId="10666" xr:uid="{B8720AC9-9BB7-4277-A5B6-C2A75D4C0855}"/>
    <cellStyle name="Normal 27 4" xfId="2507" xr:uid="{44C2CA6F-E792-428F-AD85-48BA0EDBD112}"/>
    <cellStyle name="Normal 27 4 2" xfId="13594" xr:uid="{F27CCA4E-3401-40A0-8B8C-4A69BF838D92}"/>
    <cellStyle name="Normal 27 4 3" xfId="12119" xr:uid="{9B90C35B-06B0-4219-B046-A58A0A9D16D2}"/>
    <cellStyle name="Normal 27 5" xfId="688" xr:uid="{2BF70492-43F8-40B7-82AA-EDBD1A3FC379}"/>
    <cellStyle name="Normal 27 6" xfId="7598" xr:uid="{F0FA10C0-2A3F-4ACD-BB50-20791CDAA113}"/>
    <cellStyle name="Normal 28" xfId="702" xr:uid="{589F2677-571A-4628-94F4-78817692B9B8}"/>
    <cellStyle name="Normal 28 2" xfId="1651" xr:uid="{458D1034-EC60-4B34-B670-BAD2B4B50A16}"/>
    <cellStyle name="Normal 28 2 2" xfId="4837" xr:uid="{D1AD68D9-E467-4D5E-AB0F-A783D2253DC2}"/>
    <cellStyle name="Normal 28 2 2 2" xfId="14345" xr:uid="{40E211EE-0842-421D-BC02-DC7EE972DADA}"/>
    <cellStyle name="Normal 28 2 3" xfId="9444" xr:uid="{5C8FAE4F-1F92-4DA5-8F20-2B29C43EB695}"/>
    <cellStyle name="Normal 28 3" xfId="6074" xr:uid="{87F03EAE-D4DD-4247-8AF9-693B12727B96}"/>
    <cellStyle name="Normal 28 3 2" xfId="10681" xr:uid="{33925AE6-A172-4CF6-8DE0-597D0FA0854B}"/>
    <cellStyle name="Normal 28 4" xfId="2582" xr:uid="{80A720AC-2714-4358-B427-C70C53E3AA36}"/>
    <cellStyle name="Normal 28 4 2" xfId="13669" xr:uid="{5AF9ED22-B2DC-4D69-98F8-D5F5A929E12E}"/>
    <cellStyle name="Normal 28 5" xfId="7673" xr:uid="{5297BF01-09BC-4D00-B18C-F442E20CD7A3}"/>
    <cellStyle name="Normal 29" xfId="716" xr:uid="{8B32165D-7257-4C9F-87FD-F75DEB3B58FC}"/>
    <cellStyle name="Normal 29 2" xfId="1665" xr:uid="{547A9B0D-2825-4FD1-BB7A-F6A55A017E2E}"/>
    <cellStyle name="Normal 29 2 2" xfId="4852" xr:uid="{D786A0AE-E984-4FA0-9582-AB9E378E719B}"/>
    <cellStyle name="Normal 29 2 2 2" xfId="14360" xr:uid="{B78EBE94-6F1C-48E3-9B6B-59E5A0844C18}"/>
    <cellStyle name="Normal 29 2 3" xfId="9459" xr:uid="{F4810ABB-2B20-4991-A95E-14A09FE9E3C1}"/>
    <cellStyle name="Normal 29 3" xfId="6089" xr:uid="{3C646C93-B6F8-4160-87A3-6C6B05F6EF3F}"/>
    <cellStyle name="Normal 29 3 2" xfId="10696" xr:uid="{763F8396-408C-417F-90E0-2774DBE128A1}"/>
    <cellStyle name="Normal 29 4" xfId="2596" xr:uid="{5CC24F27-5C91-4E64-B005-8CA34D55B5C4}"/>
    <cellStyle name="Normal 29 4 2" xfId="13683" xr:uid="{28CCCA1F-376C-4DB4-9B7C-512CC076E3E3}"/>
    <cellStyle name="Normal 29 5" xfId="7687" xr:uid="{DD7B2EF6-D857-491E-96CB-C9B246D03DF3}"/>
    <cellStyle name="Normal 3" xfId="57" xr:uid="{00000000-0005-0000-0000-000025000000}"/>
    <cellStyle name="Normal 3 10" xfId="12828" xr:uid="{C7895B87-C71B-49A5-8C52-15FAA098DF8C}"/>
    <cellStyle name="Normal 3 2" xfId="143" xr:uid="{4FB52D35-8912-4292-BD88-42FDC8C3DD28}"/>
    <cellStyle name="Normal 3 2 2" xfId="1764" xr:uid="{0BBDFE69-2311-4B35-81A5-7C0062DB89AB}"/>
    <cellStyle name="Normal 3 2 2 2" xfId="2141" xr:uid="{15392BF1-6A98-4C15-9C96-684822D2FA4D}"/>
    <cellStyle name="Normal 3 2 2 2 2" xfId="13403" xr:uid="{029D6DEB-6F88-45E5-B7B3-BB7AEA06F007}"/>
    <cellStyle name="Normal 3 2 2 3" xfId="7404" xr:uid="{AB128609-B88A-41F7-9174-AAA0F915DA76}"/>
    <cellStyle name="Normal 3 2 3" xfId="4033" xr:uid="{18C49579-8DB1-4B3F-B270-1BFF38F9EA70}"/>
    <cellStyle name="Normal 3 2 4" xfId="2079" xr:uid="{AF96F7C0-9F45-4F73-83A4-59A7CC4730F0}"/>
    <cellStyle name="Normal 3 2 4 2" xfId="13373" xr:uid="{0BD5312E-DA0E-435D-8401-D294F3A0FD06}"/>
    <cellStyle name="Normal 3 2 5" xfId="944" xr:uid="{650EB5DD-C2E0-4870-94A0-41DA871CE803}"/>
    <cellStyle name="Normal 3 2 6" xfId="7360" xr:uid="{9B0412BE-2500-4414-A73B-B10AB8608982}"/>
    <cellStyle name="Normal 3 3" xfId="1339" xr:uid="{2B2B238F-C397-4019-B721-491D9865874C}"/>
    <cellStyle name="Normal 3 3 2" xfId="4572" xr:uid="{5B8EBDA3-8537-42A5-AAB7-64D00D0B130B}"/>
    <cellStyle name="Normal 3 3 2 2" xfId="9282" xr:uid="{604655A4-0955-42A6-A86F-E1E02E7D3005}"/>
    <cellStyle name="Normal 3 3 3" xfId="2140" xr:uid="{32142015-4EEE-4313-9B52-914DB006F145}"/>
    <cellStyle name="Normal 3 4" xfId="5904" xr:uid="{390055EA-4449-4CA5-A420-B883954F87FE}"/>
    <cellStyle name="Normal 3 4 2" xfId="10511" xr:uid="{19E7B071-B491-4591-A37C-03A0CF7F95F1}"/>
    <cellStyle name="Normal 3 5" xfId="4214" xr:uid="{07C00236-5DDE-4F99-8FB2-9E5AE2163934}"/>
    <cellStyle name="Normal 3 5 2" xfId="9193" xr:uid="{158CECEB-FB73-40BF-A00A-78FCBBE2C648}"/>
    <cellStyle name="Normal 3 6" xfId="2281" xr:uid="{C000E960-8105-40E1-A7B5-22615C7296A4}"/>
    <cellStyle name="Normal 3 7" xfId="2078" xr:uid="{DC705598-6CE2-4F0E-A6BE-9365C9A97B13}"/>
    <cellStyle name="Normal 3 7 2" xfId="13372" xr:uid="{5FEE3FF4-0202-4123-B50E-6489C3C66D61}"/>
    <cellStyle name="Normal 3 7 3" xfId="12117" xr:uid="{5E88802C-14B7-4927-8376-B170536A8025}"/>
    <cellStyle name="Normal 3 8" xfId="390" xr:uid="{92A2423F-08A1-4243-8F6B-F8D677EB2CE6}"/>
    <cellStyle name="Normal 3 8 2" xfId="13132" xr:uid="{59172D8F-DF16-4F6F-942A-8F4D1344AC11}"/>
    <cellStyle name="Normal 3 8 3" xfId="12824" xr:uid="{8322919B-7FAC-4612-8280-E2E57BF6D655}"/>
    <cellStyle name="Normal 3 9" xfId="302" xr:uid="{2B6F7BF9-585B-403D-9AFA-578A70D472A2}"/>
    <cellStyle name="Normal 3 9 2" xfId="13114" xr:uid="{C0345E4B-A2CA-40E5-A00C-C1859C40C334}"/>
    <cellStyle name="Normal 30" xfId="945" xr:uid="{9EC000A6-8191-4295-8693-3FE22DDFC310}"/>
    <cellStyle name="Normal 30 2" xfId="1765" xr:uid="{C56A2A71-A735-45C4-91E6-F9AD9CB32FD2}"/>
    <cellStyle name="Normal 30 2 2" xfId="4867" xr:uid="{879E036E-BB4D-45F6-BF10-79C3D74B4750}"/>
    <cellStyle name="Normal 30 2 2 2" xfId="14375" xr:uid="{57A14270-5D24-4BE1-8272-D6EAE68B01DD}"/>
    <cellStyle name="Normal 30 2 3" xfId="9474" xr:uid="{42D68AD6-2D76-4328-A7A7-E20990DE9A53}"/>
    <cellStyle name="Normal 30 3" xfId="6104" xr:uid="{91578E92-F2D3-4ABA-99CC-9927DB0E4C6F}"/>
    <cellStyle name="Normal 30 3 2" xfId="10711" xr:uid="{797143A0-7120-43B5-BCAC-7C4025FA69F2}"/>
    <cellStyle name="Normal 30 4" xfId="2610" xr:uid="{B37EF6D5-0D7D-46E7-B663-F45C89CCD935}"/>
    <cellStyle name="Normal 30 4 2" xfId="13697" xr:uid="{5F617626-D3C8-4B24-B0BD-7ADE4F95E064}"/>
    <cellStyle name="Normal 30 5" xfId="7701" xr:uid="{364C6A7E-98DF-460C-9169-034159993781}"/>
    <cellStyle name="Normal 31" xfId="946" xr:uid="{02CBC1BF-1B26-4C5C-AD13-B69AA6B75271}"/>
    <cellStyle name="Normal 31 2" xfId="1766" xr:uid="{BFBA0C27-E7BB-4436-B329-7AEAC9C48C7B}"/>
    <cellStyle name="Normal 31 2 2" xfId="4882" xr:uid="{B7DE6E7F-3E03-4140-B043-A32F35EC32E2}"/>
    <cellStyle name="Normal 31 2 2 2" xfId="14390" xr:uid="{3639A05E-5D5B-42D0-AE5F-C359FF1E3F8E}"/>
    <cellStyle name="Normal 31 2 3" xfId="9489" xr:uid="{1741E8F9-1547-4793-AE09-A585D99336B7}"/>
    <cellStyle name="Normal 31 3" xfId="6119" xr:uid="{14BF007A-A07C-46E7-BD13-74D2C7B9FC97}"/>
    <cellStyle name="Normal 31 3 2" xfId="10726" xr:uid="{4940CCB3-AD9D-47C8-8F9B-28320C421601}"/>
    <cellStyle name="Normal 31 4" xfId="2624" xr:uid="{A0229128-3EFD-4D75-83DF-42C97DA13CBF}"/>
    <cellStyle name="Normal 31 4 2" xfId="13711" xr:uid="{DAE31FAE-7FE9-485D-87D4-8C3DB12CF664}"/>
    <cellStyle name="Normal 31 5" xfId="7715" xr:uid="{F0720A09-5418-43A5-9854-1CB9F8370CAC}"/>
    <cellStyle name="Normal 32" xfId="947" xr:uid="{9E138920-93AD-4E65-BEAE-C437F62A92C9}"/>
    <cellStyle name="Normal 32 2" xfId="1767" xr:uid="{DE0DE20E-69A1-42FB-9A97-48B5085190FF}"/>
    <cellStyle name="Normal 32 2 2" xfId="4896" xr:uid="{F6220CBD-50BB-4B0E-96FB-B477EDE75D1F}"/>
    <cellStyle name="Normal 32 2 2 2" xfId="14404" xr:uid="{9A2D6325-70C1-4491-B6F9-B0D3E21EAA49}"/>
    <cellStyle name="Normal 32 2 3" xfId="9503" xr:uid="{FBF0D8BA-62C6-4B79-9C4B-D44678409A54}"/>
    <cellStyle name="Normal 32 3" xfId="6133" xr:uid="{BB51B092-0BB8-427A-B7DA-11F3BC51ADA6}"/>
    <cellStyle name="Normal 32 3 2" xfId="10740" xr:uid="{B57B93C1-FCC9-41D2-A962-EE5A54E1095F}"/>
    <cellStyle name="Normal 32 4" xfId="2638" xr:uid="{FC4E86A3-3B8F-4126-991D-20F99782B232}"/>
    <cellStyle name="Normal 32 4 2" xfId="13725" xr:uid="{E4E70C16-4B71-40D0-9609-E196A40BF3A0}"/>
    <cellStyle name="Normal 32 5" xfId="7729" xr:uid="{C98AEAE6-7E9D-496F-8E4E-26A8F378DAF6}"/>
    <cellStyle name="Normal 33" xfId="948" xr:uid="{21F1BF56-39E2-4BA8-AF00-B1985E41A59A}"/>
    <cellStyle name="Normal 33 2" xfId="1768" xr:uid="{6F6DA543-1237-46B4-9361-6D0091ACD7D1}"/>
    <cellStyle name="Normal 33 2 2" xfId="4881" xr:uid="{EB1CDF66-33BF-4AA7-BA61-AB916804D921}"/>
    <cellStyle name="Normal 33 2 2 2" xfId="14389" xr:uid="{0A1B4B29-F7A0-4B5A-A4AC-2DFAE59658B4}"/>
    <cellStyle name="Normal 33 2 3" xfId="9488" xr:uid="{221AA1E1-9B3D-4C92-8BAA-2705E509BD22}"/>
    <cellStyle name="Normal 33 3" xfId="6118" xr:uid="{D1DABAAB-9739-44D0-A313-00640F476A4A}"/>
    <cellStyle name="Normal 33 3 2" xfId="10725" xr:uid="{06CE02B9-5E1E-4B29-ACC4-6B5FB55AB72D}"/>
    <cellStyle name="Normal 33 4" xfId="2652" xr:uid="{9A0D8F89-D3E2-4711-993F-877CDB52A8BC}"/>
    <cellStyle name="Normal 33 4 2" xfId="13739" xr:uid="{D982AB27-F540-448C-A4FA-C879CDEC10E0}"/>
    <cellStyle name="Normal 33 5" xfId="7743" xr:uid="{CC17B2BE-1C36-4D73-B618-F991C4D391EA}"/>
    <cellStyle name="Normal 34" xfId="949" xr:uid="{84190B59-2666-4CAF-9079-B9BF30E75756}"/>
    <cellStyle name="Normal 34 2" xfId="1769" xr:uid="{E70BCD93-535E-4B32-8E68-BD77BCAEA872}"/>
    <cellStyle name="Normal 34 2 2" xfId="4910" xr:uid="{2C007668-D578-4D70-91D9-6493EE5E68CF}"/>
    <cellStyle name="Normal 34 2 2 2" xfId="14418" xr:uid="{116E905E-D252-450E-8D94-7455BF75C56C}"/>
    <cellStyle name="Normal 34 2 3" xfId="9517" xr:uid="{12739546-1E34-4FA5-9654-711610989FAE}"/>
    <cellStyle name="Normal 34 3" xfId="6147" xr:uid="{086B6F49-01FA-4A33-993C-93393FA4AF78}"/>
    <cellStyle name="Normal 34 3 2" xfId="10754" xr:uid="{750FDC7C-3C85-45BE-8383-C7F578354F3A}"/>
    <cellStyle name="Normal 34 4" xfId="2666" xr:uid="{A08B069F-40CA-437B-A985-8FFBE5396F1D}"/>
    <cellStyle name="Normal 34 4 2" xfId="13753" xr:uid="{B6492FE9-2360-4071-A13B-91DCF0009464}"/>
    <cellStyle name="Normal 34 5" xfId="7757" xr:uid="{C2DF92DA-CA76-4383-BA2A-7609D4A98C7D}"/>
    <cellStyle name="Normal 35" xfId="950" xr:uid="{194DBF44-CB2A-4B05-81DB-585BEB2A4052}"/>
    <cellStyle name="Normal 35 2" xfId="1770" xr:uid="{75276D8E-B1C4-4C51-A5CE-7F429E0CF96A}"/>
    <cellStyle name="Normal 35 2 2" xfId="4740" xr:uid="{494EEAA7-E7FC-46D0-AE6E-0BB375AE0EAA}"/>
    <cellStyle name="Normal 35 2 2 2" xfId="14261" xr:uid="{EBF4101E-2F0E-4CF3-AF40-8E54D1048003}"/>
    <cellStyle name="Normal 35 2 3" xfId="9353" xr:uid="{0856CF8D-1679-4F8C-A295-23D18DE32BE2}"/>
    <cellStyle name="Normal 35 3" xfId="5980" xr:uid="{4F8C9702-A58B-4DF8-8DAB-B0AEFD9948F4}"/>
    <cellStyle name="Normal 35 3 2" xfId="10587" xr:uid="{4B780085-8D65-4278-BB2E-A3578031B01C}"/>
    <cellStyle name="Normal 35 4" xfId="2680" xr:uid="{B87FC07E-D87D-48BA-8A8D-5F57FFE58EC4}"/>
    <cellStyle name="Normal 35 4 2" xfId="13767" xr:uid="{F222E4B1-5423-4612-BAB8-8E1FA8BE9CB9}"/>
    <cellStyle name="Normal 35 5" xfId="7771" xr:uid="{69AD1EE9-B70C-4A6C-AB73-FB15654B1149}"/>
    <cellStyle name="Normal 36" xfId="951" xr:uid="{CBAD1517-B450-4C7A-A6C0-2223F4A8F286}"/>
    <cellStyle name="Normal 36 2" xfId="1771" xr:uid="{5C73D4E0-4C97-4D24-A386-6BF493AAF4DA}"/>
    <cellStyle name="Normal 36 2 2" xfId="7322" xr:uid="{99FFFCEE-4026-4E07-BF79-F0DA87E6CA24}"/>
    <cellStyle name="Normal 36 2 3" xfId="4924" xr:uid="{93819575-D4C8-4829-8B33-50D603882A45}"/>
    <cellStyle name="Normal 36 2 3 2" xfId="14432" xr:uid="{707D5036-1892-482E-B6E9-A0B6013D18E4}"/>
    <cellStyle name="Normal 36 2 4" xfId="9531" xr:uid="{9F8DAAEA-D858-49FF-96BA-A92346414696}"/>
    <cellStyle name="Normal 36 3" xfId="6161" xr:uid="{4DB17256-2BCE-438F-8E06-3EECC199AECD}"/>
    <cellStyle name="Normal 36 3 2" xfId="10768" xr:uid="{13CDF037-C013-45A0-8FF6-A127766C009D}"/>
    <cellStyle name="Normal 36 4" xfId="7277" xr:uid="{53E336F3-4F2C-4993-81F9-F8D2CA61681C}"/>
    <cellStyle name="Normal 36 5" xfId="2694" xr:uid="{2AC1741F-EF9A-43AB-A7CE-8A68194629DA}"/>
    <cellStyle name="Normal 36 5 2" xfId="13781" xr:uid="{B643DD06-9974-4135-BA56-44E7E5265A8F}"/>
    <cellStyle name="Normal 36 6" xfId="7785" xr:uid="{1D593799-6B83-42E0-AAB9-CD476D2102B8}"/>
    <cellStyle name="Normal 37" xfId="952" xr:uid="{36F2C978-DF72-4041-ABF3-2996BE743E6D}"/>
    <cellStyle name="Normal 37 2" xfId="1772" xr:uid="{6AB354D0-7A15-4D09-A18E-48070A17D717}"/>
    <cellStyle name="Normal 37 2 2" xfId="4938" xr:uid="{CF0016E0-36AA-4D5A-B5B1-67C26220FE66}"/>
    <cellStyle name="Normal 37 2 2 2" xfId="14446" xr:uid="{B460328B-7AAF-41E8-83C8-4AB26FFA81CF}"/>
    <cellStyle name="Normal 37 2 3" xfId="9545" xr:uid="{62521EB6-428E-40BB-8C3D-F3A816280954}"/>
    <cellStyle name="Normal 37 3" xfId="6175" xr:uid="{695DAB47-888F-429E-8005-5EFF0958D015}"/>
    <cellStyle name="Normal 37 3 2" xfId="10782" xr:uid="{37D8FAEC-2A63-4568-869B-646FDE43DCE3}"/>
    <cellStyle name="Normal 37 4" xfId="2708" xr:uid="{F74A7CBA-F420-48AD-BD27-6B5117453E7E}"/>
    <cellStyle name="Normal 37 4 2" xfId="13795" xr:uid="{824F3F94-C360-40FD-9601-83B4B5D37543}"/>
    <cellStyle name="Normal 37 5" xfId="7799" xr:uid="{C5952A58-B8B3-49A8-A1E8-7CED2D636667}"/>
    <cellStyle name="Normal 38" xfId="953" xr:uid="{3880FF21-57C5-4857-B6FB-737BA2093E06}"/>
    <cellStyle name="Normal 38 2" xfId="1773" xr:uid="{4310E781-E8AD-41C0-8341-F1C8E06C65EE}"/>
    <cellStyle name="Normal 38 2 2" xfId="4741" xr:uid="{B260D034-0493-4436-A7C2-957EDDB20BC8}"/>
    <cellStyle name="Normal 38 2 2 2" xfId="14262" xr:uid="{F89B5E0F-BFA7-4DAC-BB38-1704AE812CAE}"/>
    <cellStyle name="Normal 38 2 3" xfId="9354" xr:uid="{FCF73767-B604-4141-BF8C-31835C2B39E5}"/>
    <cellStyle name="Normal 38 3" xfId="5981" xr:uid="{376D6E8C-C450-4057-949C-DC079A371ADC}"/>
    <cellStyle name="Normal 38 3 2" xfId="10588" xr:uid="{97F78151-97A1-445A-BA06-B29C33C22701}"/>
    <cellStyle name="Normal 38 4" xfId="2722" xr:uid="{9A2AC381-73B6-4905-B550-6552ECA9592E}"/>
    <cellStyle name="Normal 38 4 2" xfId="13809" xr:uid="{E9C565D3-5430-46D4-9FF0-C66A4281D566}"/>
    <cellStyle name="Normal 38 5" xfId="7813" xr:uid="{A695BF06-0373-4595-B5FC-B99BBC521732}"/>
    <cellStyle name="Normal 39" xfId="954" xr:uid="{8753F89E-432F-4E41-8FB8-1022C109A489}"/>
    <cellStyle name="Normal 39 2" xfId="1774" xr:uid="{947E598D-CA31-4066-A930-C3AAE5F8F029}"/>
    <cellStyle name="Normal 39 2 2" xfId="4952" xr:uid="{F09C4B88-C2DA-4104-8834-D403E1883024}"/>
    <cellStyle name="Normal 39 2 2 2" xfId="14460" xr:uid="{463CBAD8-DCA5-4C59-A21F-907AB213E459}"/>
    <cellStyle name="Normal 39 2 3" xfId="9559" xr:uid="{18F37446-06B8-4E26-9970-41F19265530A}"/>
    <cellStyle name="Normal 39 3" xfId="6189" xr:uid="{645DBAD1-A87A-4C90-8A4D-26D11FC476B4}"/>
    <cellStyle name="Normal 39 3 2" xfId="10796" xr:uid="{388B27F7-F6CB-4869-854C-7F965910FAC0}"/>
    <cellStyle name="Normal 39 4" xfId="2736" xr:uid="{D77F64D4-D8F8-42D3-9353-DD578FA2B464}"/>
    <cellStyle name="Normal 39 4 2" xfId="13823" xr:uid="{DF13E5C3-A861-4E2A-8BFA-37F0CD570878}"/>
    <cellStyle name="Normal 39 5" xfId="7827" xr:uid="{D5D7540F-C4C5-4779-A1D5-C76ACE2D75CC}"/>
    <cellStyle name="Normal 4" xfId="34" xr:uid="{00000000-0005-0000-0000-000026000000}"/>
    <cellStyle name="Normal 4 10" xfId="7361" xr:uid="{9C352D8B-9345-45F1-805D-D9259AD1A588}"/>
    <cellStyle name="Normal 4 2" xfId="59" xr:uid="{00000000-0005-0000-0000-000027000000}"/>
    <cellStyle name="Normal 4 2 2" xfId="1775" xr:uid="{B6CC5753-40F6-44F8-8277-1A37A015F48B}"/>
    <cellStyle name="Normal 4 2 2 2" xfId="4620" xr:uid="{E437D04B-A3A3-47F4-8BE7-9D52F57CB6DF}"/>
    <cellStyle name="Normal 4 2 2 3" xfId="13345" xr:uid="{4398D03D-184F-4589-BD3E-53F50FFDF3FD}"/>
    <cellStyle name="Normal 4 2 3" xfId="4267" xr:uid="{9B6C8C71-6CD9-4E2B-86BD-927F4CF7F512}"/>
    <cellStyle name="Normal 4 2 4" xfId="7323" xr:uid="{52F66A3D-A06D-4784-A3DF-58C2D51468E8}"/>
    <cellStyle name="Normal 4 2 5" xfId="2142" xr:uid="{B990F2BD-403F-408A-B869-B0819CD25739}"/>
    <cellStyle name="Normal 4 2 5 2" xfId="13404" xr:uid="{FCCAE368-37D1-436B-9487-1C364D539474}"/>
    <cellStyle name="Normal 4 2 6" xfId="955" xr:uid="{E826AE43-1F8B-4675-97E3-B770EE7A2070}"/>
    <cellStyle name="Normal 4 2 7" xfId="7405" xr:uid="{72701615-72CC-41D7-8639-EED4E4175811}"/>
    <cellStyle name="Normal 4 3" xfId="144" xr:uid="{9F5A2770-DDE1-4660-B672-65901E2E5201}"/>
    <cellStyle name="Normal 4 3 2" xfId="243" xr:uid="{BB45A189-F899-4F66-ADCC-52A82D9CBF98}"/>
    <cellStyle name="Normal 4 3 2 2" xfId="4575" xr:uid="{1D56E79C-41AC-46C6-B42B-DDA022BAE3A9}"/>
    <cellStyle name="Normal 4 3 3" xfId="4063" xr:uid="{92B58FDA-FAA4-4C52-B1C9-7DDD786931B4}"/>
    <cellStyle name="Normal 4 3 3 2" xfId="14111" xr:uid="{6622B7A1-1903-4C83-BF0E-EFB2A87C7177}"/>
    <cellStyle name="Normal 4 3 4" xfId="1324" xr:uid="{C8F644E3-C115-4BEF-A381-D2D512DD2B43}"/>
    <cellStyle name="Normal 4 3 5" xfId="9084" xr:uid="{3F8C98D1-7796-42A7-93C9-8A73B5E451AE}"/>
    <cellStyle name="Normal 4 4" xfId="4156" xr:uid="{E84E4A82-4F71-4FAF-BA81-A6FD2C1B23F1}"/>
    <cellStyle name="Normal 4 5" xfId="2296" xr:uid="{E38D423E-1E8A-4286-93BD-0F60CBA794C7}"/>
    <cellStyle name="Normal 4 6" xfId="2080" xr:uid="{4120622D-2A1F-4F23-BB34-730225063FB4}"/>
    <cellStyle name="Normal 4 6 2" xfId="13374" xr:uid="{3092607C-518E-40A7-9FE0-1B306F2A3EFD}"/>
    <cellStyle name="Normal 4 6 3" xfId="12118" xr:uid="{6C9642AA-11D8-45B1-8052-BF155C8CB7EF}"/>
    <cellStyle name="Normal 4 7" xfId="366" xr:uid="{D178195D-4F2A-43AF-8FA8-CEE4AE4C2EC7}"/>
    <cellStyle name="Normal 4 7 2" xfId="13123" xr:uid="{A97BF6FC-31DA-48B1-AEA5-F8B1076D85A8}"/>
    <cellStyle name="Normal 4 7 3" xfId="12831" xr:uid="{EE0AB576-7B5A-4B32-8BCB-4EF17D1C7FA0}"/>
    <cellStyle name="Normal 4 7 4" xfId="12825" xr:uid="{EB82BDA4-9F18-4AA9-9A6F-AF5E50D1F250}"/>
    <cellStyle name="Normal 4 8" xfId="303" xr:uid="{19BAECE3-3BD9-4F8D-A371-64F97C86C371}"/>
    <cellStyle name="Normal 4 8 2" xfId="13115" xr:uid="{AF5D0216-4478-4493-BE22-1912D975A1C2}"/>
    <cellStyle name="Normal 4 9" xfId="12837" xr:uid="{42CB3DED-B737-4D4A-AD96-759AE9280B8B}"/>
    <cellStyle name="Normal 40" xfId="956" xr:uid="{D478B42D-A505-42B1-83F4-F29F920E0CB0}"/>
    <cellStyle name="Normal 40 2" xfId="1776" xr:uid="{88CB0197-4244-4AF3-8300-CEBD06739DF5}"/>
    <cellStyle name="Normal 40 2 2" xfId="4966" xr:uid="{4D09352E-770D-4A6E-A98D-E5C9FCED580B}"/>
    <cellStyle name="Normal 40 2 2 2" xfId="14474" xr:uid="{1710CA0D-5C83-4FE5-81DB-E669B1A01B0F}"/>
    <cellStyle name="Normal 40 2 3" xfId="9573" xr:uid="{50BDDF31-C428-4487-8607-627787690CE5}"/>
    <cellStyle name="Normal 40 3" xfId="6203" xr:uid="{825C73AE-C2C3-44DF-8D5B-887673B28700}"/>
    <cellStyle name="Normal 40 3 2" xfId="10810" xr:uid="{EA0E7947-E865-4921-9057-4B6C0654F42F}"/>
    <cellStyle name="Normal 40 4" xfId="2750" xr:uid="{4282ED70-F4A3-48F9-8510-9D7141AB21E6}"/>
    <cellStyle name="Normal 40 4 2" xfId="13837" xr:uid="{1AC2B809-D93A-4FAA-8C65-1F2E7A5E80F0}"/>
    <cellStyle name="Normal 40 5" xfId="7841" xr:uid="{B30A9028-5903-47EB-B474-16EE02BD5141}"/>
    <cellStyle name="Normal 41" xfId="957" xr:uid="{CD73933D-BDF7-46F1-B087-127E4941B747}"/>
    <cellStyle name="Normal 41 2" xfId="1777" xr:uid="{D23F67C1-86F5-4201-AF74-16E04F019FFC}"/>
    <cellStyle name="Normal 41 2 2" xfId="4742" xr:uid="{4FF01A8A-DE14-4A31-B82E-9BC9A536A9C2}"/>
    <cellStyle name="Normal 41 2 2 2" xfId="14263" xr:uid="{BBA5D9A1-B6FC-49FD-A0A0-0390C594AF66}"/>
    <cellStyle name="Normal 41 2 3" xfId="9355" xr:uid="{1A0FB3DB-0EC2-4762-9B54-CBD51C4281E9}"/>
    <cellStyle name="Normal 41 3" xfId="5982" xr:uid="{8187BFB2-1BC9-4B20-999C-815B4141DC7A}"/>
    <cellStyle name="Normal 41 3 2" xfId="10589" xr:uid="{FBBD738E-8AA5-4BCD-B989-F5DC0EF1CD2B}"/>
    <cellStyle name="Normal 41 4" xfId="2764" xr:uid="{EB634142-8386-46C0-BAAC-59ED603EAE3C}"/>
    <cellStyle name="Normal 41 4 2" xfId="13851" xr:uid="{5ACCEF31-5A1A-4B3B-93E4-6A588828D4B0}"/>
    <cellStyle name="Normal 41 5" xfId="7855" xr:uid="{27A654DB-AE3E-4172-BEC0-8E35AE620097}"/>
    <cellStyle name="Normal 42" xfId="958" xr:uid="{893ACD91-F2D4-47CC-A14B-A45B81492B3D}"/>
    <cellStyle name="Normal 42 2" xfId="1778" xr:uid="{C3A45335-0E63-43C5-B40C-4A9DBA022A7F}"/>
    <cellStyle name="Normal 42 2 2" xfId="4980" xr:uid="{795A9B69-0373-448C-924C-8E1B07B541BC}"/>
    <cellStyle name="Normal 42 2 2 2" xfId="14488" xr:uid="{42F04CD1-EFC8-49A0-B177-80D8E03F9BF0}"/>
    <cellStyle name="Normal 42 2 3" xfId="9587" xr:uid="{6F25BFDF-011E-444D-8DD5-CD70200DD773}"/>
    <cellStyle name="Normal 42 3" xfId="6217" xr:uid="{6A85F17D-BB83-45A3-A359-E122729A945D}"/>
    <cellStyle name="Normal 42 3 2" xfId="10824" xr:uid="{2585D64D-0078-4DE6-93B4-275593195448}"/>
    <cellStyle name="Normal 42 4" xfId="2783" xr:uid="{96471A68-B7F9-460D-8751-0820177F8714}"/>
    <cellStyle name="Normal 42 4 2" xfId="13865" xr:uid="{45788E03-2A16-4224-92A8-6C4B52CB4BF1}"/>
    <cellStyle name="Normal 42 5" xfId="7869" xr:uid="{13CCDA41-6841-4B67-8FC2-35285484E776}"/>
    <cellStyle name="Normal 43" xfId="959" xr:uid="{737A71B4-5746-4CD6-BABE-64909C2A78B1}"/>
    <cellStyle name="Normal 43 2" xfId="1779" xr:uid="{76C8C246-366C-41ED-B682-AF50F735A631}"/>
    <cellStyle name="Normal 43 2 2" xfId="4994" xr:uid="{6F717726-2D57-49C8-94BE-FDBD72A655D0}"/>
    <cellStyle name="Normal 43 2 2 2" xfId="14502" xr:uid="{E1C5EB3D-73A4-4879-B70C-CAC529234B5B}"/>
    <cellStyle name="Normal 43 2 3" xfId="9601" xr:uid="{502CA96C-67FE-42CA-89F0-E60FC30F626A}"/>
    <cellStyle name="Normal 43 3" xfId="6231" xr:uid="{47B28DFC-B74C-484F-819D-89A40B2DBFDF}"/>
    <cellStyle name="Normal 43 3 2" xfId="10838" xr:uid="{C2DFC919-07F7-4250-8D32-FDC7A9E1A834}"/>
    <cellStyle name="Normal 43 4" xfId="2797" xr:uid="{1042175A-1D95-414E-93E9-CD298CB7F1BB}"/>
    <cellStyle name="Normal 43 4 2" xfId="13879" xr:uid="{44102B43-E448-4107-8FE6-2B7219DD1872}"/>
    <cellStyle name="Normal 43 5" xfId="7883" xr:uid="{A7CA95B9-5AFE-44F3-AA4E-9495121176F3}"/>
    <cellStyle name="Normal 44" xfId="960" xr:uid="{8E6EDA96-F78C-4D9D-8599-79261C833BB3}"/>
    <cellStyle name="Normal 44 2" xfId="1780" xr:uid="{4D9175C3-E388-42A3-BBA8-5396F46B5E20}"/>
    <cellStyle name="Normal 44 2 2" xfId="5008" xr:uid="{FDEA34AC-1874-4233-836F-947C3E51C0C7}"/>
    <cellStyle name="Normal 44 2 2 2" xfId="14516" xr:uid="{4F5B6508-CBD9-4965-9695-FE49357038D7}"/>
    <cellStyle name="Normal 44 2 3" xfId="9615" xr:uid="{24B815E3-DDF5-490F-A617-FE8DB552B6C1}"/>
    <cellStyle name="Normal 44 3" xfId="6245" xr:uid="{68735107-90A4-4920-8AF5-74AA4ECD501B}"/>
    <cellStyle name="Normal 44 3 2" xfId="10852" xr:uid="{126E04D0-3C09-4016-AEF6-431DCBE7D4D6}"/>
    <cellStyle name="Normal 44 4" xfId="2811" xr:uid="{C1A970B4-9363-4CC0-8368-2DFC20BE6DB8}"/>
    <cellStyle name="Normal 44 4 2" xfId="13893" xr:uid="{6F066808-3F1D-4A25-AEC3-5A297B263FA6}"/>
    <cellStyle name="Normal 44 5" xfId="7897" xr:uid="{4CCC964E-B828-4ACC-87BC-6A576DCFD774}"/>
    <cellStyle name="Normal 45" xfId="367" xr:uid="{0D28A9E2-2D15-4A8E-9E4F-ED45D2AB7D07}"/>
    <cellStyle name="Normal 45 2" xfId="1325" xr:uid="{300925A5-1222-4CB3-B592-0B45521F5658}"/>
    <cellStyle name="Normal 45 2 2" xfId="5022" xr:uid="{524C5934-F07C-47D9-8318-E861796F0985}"/>
    <cellStyle name="Normal 45 2 2 2" xfId="14530" xr:uid="{98BCDF68-DDC6-4341-BDBB-2661B01F1FDF}"/>
    <cellStyle name="Normal 45 2 3" xfId="13234" xr:uid="{0C596D2F-54F8-484D-93B5-55384B89F460}"/>
    <cellStyle name="Normal 45 2 4" xfId="9629" xr:uid="{1CC5E8A9-540F-4439-BE4A-6273F1998698}"/>
    <cellStyle name="Normal 45 3" xfId="6259" xr:uid="{BF3B4125-AE65-48B3-BF6C-F8AEE7315F9A}"/>
    <cellStyle name="Normal 45 3 2" xfId="10866" xr:uid="{BA3CC921-F6A3-4394-90B5-2CAD8D7868EA}"/>
    <cellStyle name="Normal 45 4" xfId="2825" xr:uid="{8091A713-3A2A-49BC-A0B1-1FC72A88AC87}"/>
    <cellStyle name="Normal 45 4 2" xfId="13907" xr:uid="{7A337FFD-5AA2-4722-8AC9-EDEF6F13A2F6}"/>
    <cellStyle name="Normal 45 5" xfId="13124" xr:uid="{D3826E70-873F-4FE2-B12D-7842E90A12E1}"/>
    <cellStyle name="Normal 45 6" xfId="7911" xr:uid="{4A7515F2-F953-4153-970C-91B9D997E29F}"/>
    <cellStyle name="Normal 46" xfId="961" xr:uid="{FFECF3C1-1E99-485D-9714-E069CC6095BE}"/>
    <cellStyle name="Normal 46 2" xfId="1781" xr:uid="{514D8C2E-7310-44C8-AC84-CE00E21CE279}"/>
    <cellStyle name="Normal 46 2 2" xfId="5036" xr:uid="{DB91E422-C51B-4DE8-81C4-4D69E90406EF}"/>
    <cellStyle name="Normal 46 2 2 2" xfId="14544" xr:uid="{5F4F43F0-9ADA-487E-9744-CCAF1F1A8AD7}"/>
    <cellStyle name="Normal 46 2 3" xfId="9643" xr:uid="{EFD39BD8-2254-40C0-BC81-367E6EA87412}"/>
    <cellStyle name="Normal 46 3" xfId="6273" xr:uid="{52DA0ABD-865E-4C6B-8026-B8D902858DB1}"/>
    <cellStyle name="Normal 46 3 2" xfId="10880" xr:uid="{363F3F6B-2A4F-4CD2-AAF5-A385817A78E0}"/>
    <cellStyle name="Normal 46 4" xfId="2839" xr:uid="{8D98480B-B823-4F73-848F-7D723C1409F1}"/>
    <cellStyle name="Normal 46 4 2" xfId="13921" xr:uid="{F97F72DB-62FC-4E32-A4F8-C1CBFA0F0706}"/>
    <cellStyle name="Normal 46 5" xfId="7925" xr:uid="{3FC16481-8DEE-4F90-8657-60DEDF763DEE}"/>
    <cellStyle name="Normal 47" xfId="962" xr:uid="{2E07A153-BE0D-48C4-A2A1-1AAFA43F469C}"/>
    <cellStyle name="Normal 47 2" xfId="1782" xr:uid="{BB3809FD-557C-4647-BF65-C09EECC2EA78}"/>
    <cellStyle name="Normal 47 2 2" xfId="5050" xr:uid="{ECE16440-790F-414F-B714-6E18D92E2A7B}"/>
    <cellStyle name="Normal 47 2 2 2" xfId="14558" xr:uid="{E41FF887-D08D-4E9C-A487-D84A7E72155F}"/>
    <cellStyle name="Normal 47 2 3" xfId="9657" xr:uid="{E23E102E-2F43-4E24-A552-FF83BA4B7FD5}"/>
    <cellStyle name="Normal 47 3" xfId="6287" xr:uid="{9DC4795A-475C-4B8C-8CB7-B24CD0A04081}"/>
    <cellStyle name="Normal 47 3 2" xfId="10894" xr:uid="{A079FAEA-C975-4B05-B72F-8961CF4BCB96}"/>
    <cellStyle name="Normal 47 4" xfId="2853" xr:uid="{4835A55D-5F34-4BE5-89CB-85D27CB3B982}"/>
    <cellStyle name="Normal 47 4 2" xfId="13935" xr:uid="{789A9580-2BC8-436D-80F2-52154AF2F0DA}"/>
    <cellStyle name="Normal 47 5" xfId="7939" xr:uid="{CBD2EE66-826A-4BB5-B5CA-9BB3580BE783}"/>
    <cellStyle name="Normal 48" xfId="963" xr:uid="{FCB8FAEB-D8D5-4ADC-90F7-6A17B21CE29B}"/>
    <cellStyle name="Normal 48 2" xfId="1783" xr:uid="{1C5C3AA8-5BFA-49EA-B159-67512FB6BB5B}"/>
    <cellStyle name="Normal 48 2 2" xfId="5064" xr:uid="{DBD7CEB5-43C9-47C6-BD40-69C3D89B2439}"/>
    <cellStyle name="Normal 48 2 2 2" xfId="14572" xr:uid="{B93FF5AC-F21C-4AA0-BAA7-E07018FF2C8A}"/>
    <cellStyle name="Normal 48 2 3" xfId="9671" xr:uid="{FAA1D21F-6D16-4250-890D-204369389A18}"/>
    <cellStyle name="Normal 48 3" xfId="6301" xr:uid="{9D4809CD-9483-4A63-B330-A0BEB3BE81A6}"/>
    <cellStyle name="Normal 48 3 2" xfId="10908" xr:uid="{3CCA48F3-A54A-42A1-B820-2A3A5BE247F1}"/>
    <cellStyle name="Normal 48 4" xfId="2867" xr:uid="{ED2C9C96-0F75-4EE3-8A68-1B34C0375A9D}"/>
    <cellStyle name="Normal 48 4 2" xfId="13949" xr:uid="{B0D9DBA8-D5E9-4370-ADB4-0C7191D79312}"/>
    <cellStyle name="Normal 48 5" xfId="7953" xr:uid="{16CBC0BB-5FD8-4A73-B9E3-7E1F6C8AE8A8}"/>
    <cellStyle name="Normal 49" xfId="964" xr:uid="{DA84F891-4A55-4C6D-B13F-928912D2AD74}"/>
    <cellStyle name="Normal 49 2" xfId="1784" xr:uid="{3ED0E24C-2A40-4D92-B91D-7C2341050CD1}"/>
    <cellStyle name="Normal 49 2 2" xfId="5078" xr:uid="{C271918B-D874-45F9-9817-B0E67DBCDE41}"/>
    <cellStyle name="Normal 49 2 2 2" xfId="14586" xr:uid="{8533D430-D8F6-4FB1-B208-6046AFEE7D47}"/>
    <cellStyle name="Normal 49 2 3" xfId="9685" xr:uid="{42299A7B-9877-4627-A76D-C9B6F6117E52}"/>
    <cellStyle name="Normal 49 3" xfId="6315" xr:uid="{D5938FE1-04D9-4C8B-A7E5-02840E85005E}"/>
    <cellStyle name="Normal 49 3 2" xfId="10922" xr:uid="{0E76E66D-DE9A-4749-9585-55CC02BD7E2C}"/>
    <cellStyle name="Normal 49 4" xfId="2881" xr:uid="{3CA3D7B8-81A9-4769-BC60-F3029CF6D3A3}"/>
    <cellStyle name="Normal 49 4 2" xfId="13963" xr:uid="{F0E1BCC9-8A2B-40A3-A1C3-3A2AE2906B6E}"/>
    <cellStyle name="Normal 49 5" xfId="7967" xr:uid="{8B7099B4-3116-4FCB-95A7-3154A98F2B1B}"/>
    <cellStyle name="Normal 5" xfId="55" xr:uid="{00000000-0005-0000-0000-000028000000}"/>
    <cellStyle name="Normal 5 10" xfId="12830" xr:uid="{A5E9F5E3-4D2B-4288-AD47-C5570DC3683B}"/>
    <cellStyle name="Normal 5 2" xfId="193" xr:uid="{E02C3B18-E0B2-419D-BBF7-6DC9B712862E}"/>
    <cellStyle name="Normal 5 2 2" xfId="1785" xr:uid="{E3D2905B-2933-4A5C-964F-C9E62C8FA5CC}"/>
    <cellStyle name="Normal 5 2 2 2" xfId="4635" xr:uid="{55E01A40-E0C8-4667-B5BC-245F9F05607D}"/>
    <cellStyle name="Normal 5 2 2 3" xfId="13346" xr:uid="{969F919C-3262-447D-B9A6-8A29BD08F3BA}"/>
    <cellStyle name="Normal 5 2 3" xfId="4282" xr:uid="{15156964-A8F1-4A6D-BA07-E9B409F8A3ED}"/>
    <cellStyle name="Normal 5 2 4" xfId="7156" xr:uid="{7B1CDF33-901F-4E96-952D-E7632B0B30F1}"/>
    <cellStyle name="Normal 5 2 5" xfId="4124" xr:uid="{F781AB5B-1B78-4812-B490-71FE70D3FDD4}"/>
    <cellStyle name="Normal 5 2 5 2" xfId="14119" xr:uid="{D0497777-C1CE-4F24-A487-35B99C8F46F4}"/>
    <cellStyle name="Normal 5 2 6" xfId="965" xr:uid="{1D301E73-2364-4072-8105-1DA435A75B9F}"/>
    <cellStyle name="Normal 5 2 7" xfId="9145" xr:uid="{4424AB47-4E00-4A4E-80DB-F36992677CFE}"/>
    <cellStyle name="Normal 5 3" xfId="1354" xr:uid="{54F6AF20-590E-4D2A-B6D5-B5C0B18A06FB}"/>
    <cellStyle name="Normal 5 3 2" xfId="4590" xr:uid="{DB4E1AB5-1CC0-4BEB-B13C-36F75784686A}"/>
    <cellStyle name="Normal 5 3 3" xfId="13246" xr:uid="{B294E504-7345-4DB3-8402-DDDF6CE36493}"/>
    <cellStyle name="Normal 5 4" xfId="7174" xr:uid="{156EF456-7D35-4192-86EB-D05E2EDD3B4F}"/>
    <cellStyle name="Normal 5 5" xfId="2171" xr:uid="{204EA2EB-D618-40C1-85F4-19529D26657F}"/>
    <cellStyle name="Normal 5 6" xfId="2310" xr:uid="{A60884AA-C8D4-4A7A-8702-03CD4BD8BC94}"/>
    <cellStyle name="Normal 5 7" xfId="2098" xr:uid="{8A294573-9111-4321-825D-841684C5F35D}"/>
    <cellStyle name="Normal 5 7 2" xfId="13385" xr:uid="{1C3B8463-0A15-4A3D-9056-334DFC15228F}"/>
    <cellStyle name="Normal 5 7 3" xfId="12188" xr:uid="{2EAEB5BE-89FD-46AA-ABE3-D9053F21CCEE}"/>
    <cellStyle name="Normal 5 8" xfId="405" xr:uid="{01B44955-AA62-431C-B154-2AA2FEBF9A3F}"/>
    <cellStyle name="Normal 5 8 2" xfId="13134" xr:uid="{290F10FB-B19C-4B80-92CD-08CC1CC42B8F}"/>
    <cellStyle name="Normal 5 9" xfId="298" xr:uid="{AFC77FEE-BDFF-47F3-B82C-7E2020652DB0}"/>
    <cellStyle name="Normal 50" xfId="966" xr:uid="{6AFB54C9-BF3B-48D9-8486-FF4DA7F9F863}"/>
    <cellStyle name="Normal 50 2" xfId="1786" xr:uid="{18CBD843-7203-4D52-ACD2-F600C3E0FBC8}"/>
    <cellStyle name="Normal 50 2 2" xfId="5092" xr:uid="{21113B33-855D-4EFB-954E-A8328D0D0C85}"/>
    <cellStyle name="Normal 50 2 2 2" xfId="14600" xr:uid="{4D3ADB78-7240-4D20-B275-74F81909DF61}"/>
    <cellStyle name="Normal 50 2 3" xfId="9699" xr:uid="{6CFCC3A4-AA15-49DA-AED1-33923E2D66B8}"/>
    <cellStyle name="Normal 50 3" xfId="6329" xr:uid="{EF0CEC88-6A21-4D25-BACA-8AD899BA83D1}"/>
    <cellStyle name="Normal 50 3 2" xfId="10936" xr:uid="{6B2873D0-1A14-4215-9D99-0C07F332C8F9}"/>
    <cellStyle name="Normal 50 4" xfId="2895" xr:uid="{8DAEE0EB-98F2-448E-9E1A-27440383C568}"/>
    <cellStyle name="Normal 50 4 2" xfId="13977" xr:uid="{ECEA83AE-1E6A-4FAC-AE7B-F8CB8E16D5EC}"/>
    <cellStyle name="Normal 50 5" xfId="7981" xr:uid="{E27CFE05-E5DB-4F0B-A87B-E6EE01B605CE}"/>
    <cellStyle name="Normal 51" xfId="967" xr:uid="{DB04B3CE-E098-40E4-BB59-4ED6C07C621D}"/>
    <cellStyle name="Normal 51 2" xfId="1787" xr:uid="{4209D47A-899C-49AE-A426-3B9EF5C17051}"/>
    <cellStyle name="Normal 51 2 2" xfId="5106" xr:uid="{E1E4F185-1C48-487B-B0F5-50977424B21E}"/>
    <cellStyle name="Normal 51 2 2 2" xfId="14614" xr:uid="{B9848C01-8697-4289-8686-4D08B958F5CC}"/>
    <cellStyle name="Normal 51 2 3" xfId="9713" xr:uid="{4C646FA8-6798-439B-811B-D43E31F65437}"/>
    <cellStyle name="Normal 51 3" xfId="6343" xr:uid="{7ED3981D-A34F-475E-BBFA-60C0CE021983}"/>
    <cellStyle name="Normal 51 3 2" xfId="10950" xr:uid="{472DC0AE-884A-49E9-B85D-993F752DC393}"/>
    <cellStyle name="Normal 51 4" xfId="2910" xr:uid="{4F9B369C-CD47-47BE-8182-5B971AA63A62}"/>
    <cellStyle name="Normal 51 4 2" xfId="13992" xr:uid="{5A2C3C05-156C-42F3-B8E1-A62205795FBB}"/>
    <cellStyle name="Normal 51 5" xfId="7996" xr:uid="{2EB8D2E5-ED02-4159-8C5C-553383FE74F0}"/>
    <cellStyle name="Normal 52" xfId="968" xr:uid="{4BE4CB24-532F-40C4-8141-B5CB623B876B}"/>
    <cellStyle name="Normal 52 2" xfId="1788" xr:uid="{64CF60B7-7550-4D41-999E-110ACAF6C2AD}"/>
    <cellStyle name="Normal 52 2 2" xfId="5120" xr:uid="{A6B1AFC1-AE9F-4FF9-BA72-0A3C3BEF977C}"/>
    <cellStyle name="Normal 52 2 2 2" xfId="14627" xr:uid="{3380790F-D12A-4AAE-84BB-CB09F27E23E1}"/>
    <cellStyle name="Normal 52 2 3" xfId="9727" xr:uid="{3A792D02-2AA4-4B81-9555-43C2CF7E6D59}"/>
    <cellStyle name="Normal 52 3" xfId="6357" xr:uid="{F5AB5E2D-DDBD-4FA0-88B2-91AF932D84FD}"/>
    <cellStyle name="Normal 52 3 2" xfId="10964" xr:uid="{F3A42672-C248-48CA-84F7-BA39CDF90387}"/>
    <cellStyle name="Normal 52 4" xfId="2924" xr:uid="{578FD603-240B-46B7-95A9-4B5C02CCFAC8}"/>
    <cellStyle name="Normal 52 4 2" xfId="14006" xr:uid="{66949B6D-6B7C-44F8-9F24-D4643779FFF1}"/>
    <cellStyle name="Normal 52 5" xfId="8010" xr:uid="{69A47BA4-F69D-4A35-AD9F-46788620A034}"/>
    <cellStyle name="Normal 53" xfId="969" xr:uid="{9E3F4895-8239-4FE7-A0D0-3ED7DCBF4993}"/>
    <cellStyle name="Normal 53 2" xfId="1789" xr:uid="{FA00CDC0-38A2-4DDB-9EEE-9304DE588CCE}"/>
    <cellStyle name="Normal 53 2 2" xfId="5134" xr:uid="{D38A75CC-9802-4C8A-89E1-25A500D8ABB0}"/>
    <cellStyle name="Normal 53 2 2 2" xfId="14641" xr:uid="{F73B8AB0-E78B-4FE0-829A-C5702CA2E961}"/>
    <cellStyle name="Normal 53 2 3" xfId="9741" xr:uid="{0D23A276-25FA-4B59-87D7-B061EE55BB40}"/>
    <cellStyle name="Normal 53 3" xfId="6371" xr:uid="{D8764724-24FA-40D6-B21A-1D47E3CA8EF1}"/>
    <cellStyle name="Normal 53 3 2" xfId="10978" xr:uid="{1AEF1E99-8A30-4441-A2F4-D4520535961C}"/>
    <cellStyle name="Normal 53 4" xfId="2938" xr:uid="{4066BB73-6DD9-4596-BBEC-AB3B805156C8}"/>
    <cellStyle name="Normal 53 4 2" xfId="14020" xr:uid="{22042971-B36F-40D5-A2BF-4868C7D2ADD4}"/>
    <cellStyle name="Normal 53 5" xfId="8024" xr:uid="{EA93F53D-EE28-4BE4-8EE7-3734AE2B27F2}"/>
    <cellStyle name="Normal 54" xfId="970" xr:uid="{E6924BF1-53DF-4849-B58B-5DFC661E003B}"/>
    <cellStyle name="Normal 54 2" xfId="1790" xr:uid="{A5995380-500A-468E-88D5-639ABF5E0A35}"/>
    <cellStyle name="Normal 54 2 2" xfId="5148" xr:uid="{B12CA5C3-3F6A-41B2-8EDC-9BA26956FAD0}"/>
    <cellStyle name="Normal 54 2 2 2" xfId="14655" xr:uid="{4031F4E0-1A52-499E-8BCD-588612177CF3}"/>
    <cellStyle name="Normal 54 2 3" xfId="9755" xr:uid="{11F5EB6F-19FA-4BF0-99C3-A197768B1C75}"/>
    <cellStyle name="Normal 54 3" xfId="6385" xr:uid="{5BBBCEFE-93A6-4A5D-BD33-18EC28C8C99A}"/>
    <cellStyle name="Normal 54 3 2" xfId="10992" xr:uid="{5E5FDED7-A857-4775-A000-3FE0C9901F50}"/>
    <cellStyle name="Normal 54 4" xfId="2952" xr:uid="{F055FAF6-8A11-4B37-925D-48456C7F9A0B}"/>
    <cellStyle name="Normal 54 4 2" xfId="14034" xr:uid="{0CD7D483-4ECE-4778-8AB0-9C05081413A3}"/>
    <cellStyle name="Normal 54 5" xfId="8038" xr:uid="{CA8E21FD-7C38-48E2-A079-79AEA7165559}"/>
    <cellStyle name="Normal 55" xfId="971" xr:uid="{ED693FA8-0400-42F4-803E-1B5128B323C0}"/>
    <cellStyle name="Normal 55 2" xfId="1791" xr:uid="{0D497F44-FA0F-4C6B-8227-A4E29327C4DF}"/>
    <cellStyle name="Normal 55 2 2" xfId="5175" xr:uid="{DE889105-0ADC-4E88-A92A-346E046C2851}"/>
    <cellStyle name="Normal 55 2 2 2" xfId="14682" xr:uid="{59F6A3B7-C5B7-4312-B158-21402F9C9895}"/>
    <cellStyle name="Normal 55 2 3" xfId="9782" xr:uid="{B7E9E776-C8ED-4747-800E-51240493BB4C}"/>
    <cellStyle name="Normal 55 3" xfId="6412" xr:uid="{16DF2266-138F-4A36-B383-9DA66E307447}"/>
    <cellStyle name="Normal 55 3 2" xfId="11019" xr:uid="{C4E31823-0F1C-4158-8494-C3DE9C31CF4A}"/>
    <cellStyle name="Normal 55 4" xfId="2990" xr:uid="{E98AC6D3-1C21-49AF-919D-1C83169E4268}"/>
    <cellStyle name="Normal 55 4 2" xfId="14048" xr:uid="{07F1C1FF-7BE3-4767-9F14-9EB35F14EED0}"/>
    <cellStyle name="Normal 55 5" xfId="8052" xr:uid="{1AD92915-732A-491D-BFD7-087494FC398B}"/>
    <cellStyle name="Normal 56" xfId="972" xr:uid="{CF0A8667-740F-461E-9FFB-3485DA4BA9C9}"/>
    <cellStyle name="Normal 56 2" xfId="1792" xr:uid="{C8CE3EA6-36C6-4042-B3BA-A229090CD30A}"/>
    <cellStyle name="Normal 56 2 2" xfId="5230" xr:uid="{25B083D5-F5E1-4B0F-A921-E3559933AB4C}"/>
    <cellStyle name="Normal 56 2 2 2" xfId="14725" xr:uid="{31E7C0E6-8CC5-4A49-BDD0-5A7C01DF565F}"/>
    <cellStyle name="Normal 56 2 3" xfId="9837" xr:uid="{585FAAD3-1A04-4A8F-A9EB-8BA847171EC0}"/>
    <cellStyle name="Normal 56 3" xfId="6467" xr:uid="{24FEE1F7-D981-425B-B46A-47D69303341D}"/>
    <cellStyle name="Normal 56 3 2" xfId="11074" xr:uid="{85A0A71F-9E2D-4EDD-B76E-F86D046E16E7}"/>
    <cellStyle name="Normal 56 4" xfId="3032" xr:uid="{8993B05D-D0FD-4271-B1D6-5FB7FF1EA4B3}"/>
    <cellStyle name="Normal 56 4 2" xfId="14062" xr:uid="{601C8F85-572E-4215-B845-A0D0FD15A94D}"/>
    <cellStyle name="Normal 56 5" xfId="8066" xr:uid="{CFFC2C76-B508-4A1E-87E3-32C190218BC5}"/>
    <cellStyle name="Normal 57" xfId="973" xr:uid="{2F8F6E42-4022-4E56-8F54-DE81B905F3FC}"/>
    <cellStyle name="Normal 57 2" xfId="1793" xr:uid="{E07E6304-3079-4A70-BB21-D9CE0023DDE0}"/>
    <cellStyle name="Normal 57 2 2" xfId="5202" xr:uid="{9785BE06-D3A3-4653-87E8-E885AA6EFBA2}"/>
    <cellStyle name="Normal 57 2 2 2" xfId="14709" xr:uid="{8487AB95-55F1-4756-9DE6-7976C79A4596}"/>
    <cellStyle name="Normal 57 2 3" xfId="9809" xr:uid="{BE02E8B9-3EB1-4EDB-9AF6-4AE6C965A05F}"/>
    <cellStyle name="Normal 57 3" xfId="6439" xr:uid="{1D142BA7-E1AA-4088-95A0-EEA7AD0FBB9F}"/>
    <cellStyle name="Normal 57 3 2" xfId="11046" xr:uid="{5710A5A4-D544-4929-B54C-3AA0D54C0E06}"/>
    <cellStyle name="Normal 57 4" xfId="3046" xr:uid="{3D225923-8F7E-4D7E-9144-A687F380C86E}"/>
    <cellStyle name="Normal 57 4 2" xfId="14065" xr:uid="{8896A918-3436-43AB-B0CA-6D1E04A9B287}"/>
    <cellStyle name="Normal 57 5" xfId="8080" xr:uid="{982338A6-3E5D-4555-A0E6-9CF6B48A6F87}"/>
    <cellStyle name="Normal 58" xfId="974" xr:uid="{0CDA6FE7-CFD9-4BD8-9E9C-9C00C4B3F104}"/>
    <cellStyle name="Normal 58 2" xfId="1794" xr:uid="{6514ABF4-B56D-45EB-8E4D-1E36A8B6AA28}"/>
    <cellStyle name="Normal 58 2 2" xfId="5216" xr:uid="{AC2A554A-0B1D-4871-9AF3-C0106D894642}"/>
    <cellStyle name="Normal 58 2 2 2" xfId="14711" xr:uid="{ED0F1FAC-BF8F-4C62-8541-C7D39998AA76}"/>
    <cellStyle name="Normal 58 2 3" xfId="9823" xr:uid="{09DDC323-F1D6-4F95-B5F9-376E2011D53F}"/>
    <cellStyle name="Normal 58 3" xfId="6453" xr:uid="{4655076C-B1A1-4DDD-B62D-E05DE2E0A518}"/>
    <cellStyle name="Normal 58 3 2" xfId="11060" xr:uid="{55AE12B8-D4D2-4D9D-9384-F391DA814D46}"/>
    <cellStyle name="Normal 58 4" xfId="3060" xr:uid="{803300A7-EC76-497B-B257-B166C5047E80}"/>
    <cellStyle name="Normal 58 4 2" xfId="14067" xr:uid="{438824E5-77C8-4536-AAA3-6D562F9241F8}"/>
    <cellStyle name="Normal 58 5" xfId="8094" xr:uid="{F6EB1ACD-37D0-4572-9958-F212246F3C93}"/>
    <cellStyle name="Normal 59" xfId="975" xr:uid="{F47DEEE9-7380-493D-B583-DAEB47FB1223}"/>
    <cellStyle name="Normal 59 2" xfId="1795" xr:uid="{C2B83152-824F-4D48-85D5-CAA4F8A3F346}"/>
    <cellStyle name="Normal 59 2 2" xfId="5270" xr:uid="{132188A8-2A26-4BA2-AA8B-A8B8B7768D67}"/>
    <cellStyle name="Normal 59 2 2 2" xfId="14763" xr:uid="{B8607A5F-1DF5-403C-AFBE-67DE4288EE79}"/>
    <cellStyle name="Normal 59 2 3" xfId="9877" xr:uid="{8711DFF4-EA0A-4121-9539-596B1DC445DA}"/>
    <cellStyle name="Normal 59 3" xfId="6507" xr:uid="{142A2FC7-5ACF-4619-826A-C5937D67CE79}"/>
    <cellStyle name="Normal 59 3 2" xfId="11114" xr:uid="{F2E974D6-3986-4048-9ECE-D3B5B5836037}"/>
    <cellStyle name="Normal 59 4" xfId="3074" xr:uid="{75CC5EE4-B9A0-4C8A-82DF-67AADF18AB3B}"/>
    <cellStyle name="Normal 59 4 2" xfId="14069" xr:uid="{EB6ADA31-1060-4FE4-8C13-9D0323B057B4}"/>
    <cellStyle name="Normal 59 5" xfId="8108" xr:uid="{D66A0F97-81BA-48FF-A1B0-19025CBD0C96}"/>
    <cellStyle name="Normal 6" xfId="35" xr:uid="{00000000-0005-0000-0000-000029000000}"/>
    <cellStyle name="Normal 6 10" xfId="7362" xr:uid="{633E6091-D59A-43AB-8C15-FA217FED2B31}"/>
    <cellStyle name="Normal 6 2" xfId="60" xr:uid="{00000000-0005-0000-0000-00002A000000}"/>
    <cellStyle name="Normal 6 2 2" xfId="4221" xr:uid="{3C294C03-EE33-4955-A337-3B67A2E065F4}"/>
    <cellStyle name="Normal 6 2 3" xfId="4130" xr:uid="{9F3B1C9F-6162-4EC5-B5C0-6A57DC14C113}"/>
    <cellStyle name="Normal 6 2 4" xfId="2143" xr:uid="{94603FE4-14A1-41A9-802A-7AF17D66FFE0}"/>
    <cellStyle name="Normal 6 2 4 2" xfId="13405" xr:uid="{E0FF77FE-391D-4399-9672-EFFD668E0CCF}"/>
    <cellStyle name="Normal 6 2 5" xfId="1369" xr:uid="{EF574C98-336E-4C80-B6BB-F0674F2C719E}"/>
    <cellStyle name="Normal 6 2 6" xfId="7406" xr:uid="{D27DEDEB-77C2-4387-BA9F-5B10F8DF95B2}"/>
    <cellStyle name="Normal 6 3" xfId="4181" xr:uid="{53728847-8FE9-429C-A4EA-176B55931B11}"/>
    <cellStyle name="Normal 6 3 2" xfId="9176" xr:uid="{AD1E070F-2389-4A83-BC5A-A274CD062E5E}"/>
    <cellStyle name="Normal 6 4" xfId="2324" xr:uid="{F279B388-4B77-4A2F-BFAC-937430C06A06}"/>
    <cellStyle name="Normal 6 5" xfId="7298" xr:uid="{0474C2E7-85BD-41AA-84D2-91A4BBD73F06}"/>
    <cellStyle name="Normal 6 6" xfId="2081" xr:uid="{E8BBC5CF-BF65-470B-9888-D1290B0CFC2A}"/>
    <cellStyle name="Normal 6 6 2" xfId="13375" xr:uid="{9130FF36-7106-45B1-8EAF-FEA496BC27CE}"/>
    <cellStyle name="Normal 6 7" xfId="420" xr:uid="{7227D985-1DA9-4AC9-80FA-58A6408D2D86}"/>
    <cellStyle name="Normal 6 7 2" xfId="13136" xr:uid="{6ECA8835-B4DC-4F69-9539-0600400E4B6F}"/>
    <cellStyle name="Normal 6 8" xfId="304" xr:uid="{B50F526E-6418-49C7-9FD9-EC2DA1A5F85D}"/>
    <cellStyle name="Normal 6 8 2" xfId="13116" xr:uid="{B52C3E54-77A6-4899-8B89-C7D33C977317}"/>
    <cellStyle name="Normal 6 9" xfId="12871" xr:uid="{D63A707A-87AC-480D-A1E0-227969C0A1A3}"/>
    <cellStyle name="Normal 60" xfId="976" xr:uid="{0389EC63-8933-4356-B44D-03CC31E52FB6}"/>
    <cellStyle name="Normal 60 2" xfId="1796" xr:uid="{E72A0F97-A5CB-459D-9F94-56E84F877FC2}"/>
    <cellStyle name="Normal 60 2 2" xfId="5284" xr:uid="{208504F2-4038-47CD-A4E7-8F12B23B8989}"/>
    <cellStyle name="Normal 60 2 2 2" xfId="14776" xr:uid="{0C8A1592-7CFB-4899-B0CD-E8AE68C28ABC}"/>
    <cellStyle name="Normal 60 2 3" xfId="9891" xr:uid="{D4D5A2FE-03B4-405E-9C2B-C0FDB721787E}"/>
    <cellStyle name="Normal 60 3" xfId="6521" xr:uid="{DFDF7617-AF15-4617-9CB2-0FDFEA2EEF01}"/>
    <cellStyle name="Normal 60 3 2" xfId="11128" xr:uid="{0438052A-447F-441C-8D86-B46FF208DCFB}"/>
    <cellStyle name="Normal 60 4" xfId="3088" xr:uid="{8BB46E43-EDF8-46AF-AC57-52D00B5762F0}"/>
    <cellStyle name="Normal 60 4 2" xfId="14071" xr:uid="{CD34BA00-EEC3-45A6-8C7C-A2EE16DE7836}"/>
    <cellStyle name="Normal 60 5" xfId="8122" xr:uid="{187D4D85-9C5D-4BCB-93FD-24670D3FA535}"/>
    <cellStyle name="Normal 61" xfId="977" xr:uid="{2E656B09-ED9E-42A2-8134-74D552A18E69}"/>
    <cellStyle name="Normal 61 2" xfId="1797" xr:uid="{206FFCB3-18C5-484F-A124-AF03CB4DEC24}"/>
    <cellStyle name="Normal 61 2 2" xfId="5298" xr:uid="{7F1C039E-7EED-45FB-AE17-BC3CC8F40400}"/>
    <cellStyle name="Normal 61 2 2 2" xfId="14777" xr:uid="{90DFA11D-8233-43CE-B589-ABEC56F5F6B0}"/>
    <cellStyle name="Normal 61 2 3" xfId="9905" xr:uid="{28FF598E-81C2-43C7-A578-4A14E8FF8F1D}"/>
    <cellStyle name="Normal 61 3" xfId="6535" xr:uid="{D4AC9054-2BFF-4AE6-97F6-0433D7039E22}"/>
    <cellStyle name="Normal 61 3 2" xfId="11142" xr:uid="{EDEF16F2-D2E5-48D7-8973-DE6ED5B6E722}"/>
    <cellStyle name="Normal 61 4" xfId="3102" xr:uid="{384DB916-B64D-4AE5-9912-47B07F45F4A9}"/>
    <cellStyle name="Normal 61 4 2" xfId="14072" xr:uid="{F29A4F06-0710-409B-8844-2C9D0A56D131}"/>
    <cellStyle name="Normal 61 5" xfId="8136" xr:uid="{A746947A-8460-4B9F-99D5-F7472E7055B5}"/>
    <cellStyle name="Normal 62" xfId="978" xr:uid="{A33BD142-79F6-43CB-AD52-1225403391A3}"/>
    <cellStyle name="Normal 62 2" xfId="1798" xr:uid="{774F2E72-B0B9-4EB4-B628-D69B6BEED3B9}"/>
    <cellStyle name="Normal 62 2 2" xfId="5312" xr:uid="{650123ED-A926-4BDC-A876-190D08971443}"/>
    <cellStyle name="Normal 62 2 2 2" xfId="14778" xr:uid="{514F78AE-51F5-4716-8FD1-059BF94CDB38}"/>
    <cellStyle name="Normal 62 2 3" xfId="9919" xr:uid="{3796DDBD-DA2A-4FF5-BA05-F945980D2B47}"/>
    <cellStyle name="Normal 62 3" xfId="6549" xr:uid="{E477AAE1-C06B-4937-AAE7-94ABC70A672B}"/>
    <cellStyle name="Normal 62 3 2" xfId="11156" xr:uid="{D4C08E72-8919-46E6-8BB6-CFE53504362F}"/>
    <cellStyle name="Normal 62 4" xfId="3116" xr:uid="{C3FFFB8B-4B03-42F7-AC47-C9238F06A6F4}"/>
    <cellStyle name="Normal 62 4 2" xfId="14073" xr:uid="{7E009247-F577-4F4E-9002-62E683FD912F}"/>
    <cellStyle name="Normal 62 5" xfId="8150" xr:uid="{35016713-943D-4C2C-934F-17C51482DA42}"/>
    <cellStyle name="Normal 63" xfId="979" xr:uid="{B1C2AE43-4A41-4E81-9E84-D0FABC4E1058}"/>
    <cellStyle name="Normal 63 2" xfId="1799" xr:uid="{FD612187-0991-4308-8860-6D6DB99AF425}"/>
    <cellStyle name="Normal 63 2 2" xfId="5326" xr:uid="{0DC0CE95-26F6-4F5D-821B-12672FE65B82}"/>
    <cellStyle name="Normal 63 2 2 2" xfId="14779" xr:uid="{C2F1DEEA-0BCF-4B70-9623-CE390DE27789}"/>
    <cellStyle name="Normal 63 2 3" xfId="9933" xr:uid="{7CE8EBEF-C16B-45FB-93D7-E18CADF23169}"/>
    <cellStyle name="Normal 63 3" xfId="6563" xr:uid="{3ACEE518-B07C-4C83-9FF8-1C6CEAA57092}"/>
    <cellStyle name="Normal 63 3 2" xfId="11170" xr:uid="{4299CA81-0E85-4CF0-AD46-CB344E0CDD38}"/>
    <cellStyle name="Normal 63 4" xfId="3130" xr:uid="{C36D7BC7-45CE-4B3D-82C0-2FDF8B30C1EC}"/>
    <cellStyle name="Normal 63 4 2" xfId="14075" xr:uid="{04E8278C-86C3-46F6-A6ED-6D97F3517276}"/>
    <cellStyle name="Normal 63 5" xfId="8164" xr:uid="{D0C795A0-AC32-49A3-846D-39ADAF260B5A}"/>
    <cellStyle name="Normal 64" xfId="980" xr:uid="{AD31769D-02D1-44D7-B0E6-CF4ACB1BF6D9}"/>
    <cellStyle name="Normal 64 2" xfId="1800" xr:uid="{70CE99D3-28B6-4896-B753-D2D47FA52A1C}"/>
    <cellStyle name="Normal 64 2 2" xfId="5340" xr:uid="{0AF5DB58-52F7-4595-93D3-DEB1247A3067}"/>
    <cellStyle name="Normal 64 2 2 2" xfId="14780" xr:uid="{9ED8E56C-99DC-4D6A-B16A-C1750192A592}"/>
    <cellStyle name="Normal 64 2 3" xfId="9947" xr:uid="{F871748D-1CAE-4802-A1BA-DAFC75C3D04C}"/>
    <cellStyle name="Normal 64 3" xfId="6577" xr:uid="{BC1FC166-A305-44FE-90F6-C83DE9CC56A1}"/>
    <cellStyle name="Normal 64 3 2" xfId="11184" xr:uid="{DCB0842D-A066-48F9-A756-047E0486BFC3}"/>
    <cellStyle name="Normal 64 4" xfId="3144" xr:uid="{E6AE74B5-363A-459A-8C15-EEAC14475D17}"/>
    <cellStyle name="Normal 64 4 2" xfId="14077" xr:uid="{F110AC99-884B-403A-98CF-8B2DCC9606AA}"/>
    <cellStyle name="Normal 64 5" xfId="8178" xr:uid="{D76878DA-B669-447B-8B64-A202C2E3F0CF}"/>
    <cellStyle name="Normal 65" xfId="981" xr:uid="{991764B3-F147-4BF3-B798-6C995A8F96E2}"/>
    <cellStyle name="Normal 65 2" xfId="1801" xr:uid="{F0256B84-CC58-49AE-A016-5FD0F45ADE59}"/>
    <cellStyle name="Normal 65 2 2" xfId="5354" xr:uid="{4EB64965-B445-4F5F-A07A-9BB8BCEE5CD3}"/>
    <cellStyle name="Normal 65 2 2 2" xfId="14781" xr:uid="{FE0EB7BD-080D-49DE-8D26-95468EA231CE}"/>
    <cellStyle name="Normal 65 2 3" xfId="9961" xr:uid="{E2A2DB88-75B7-4BBF-BA65-B2F1849D752A}"/>
    <cellStyle name="Normal 65 3" xfId="6591" xr:uid="{8CF75646-58A7-417F-A33E-7292A9DEB150}"/>
    <cellStyle name="Normal 65 3 2" xfId="11198" xr:uid="{4E13359D-F4FE-4DF5-BBE4-4CF80B9B092C}"/>
    <cellStyle name="Normal 65 4" xfId="3158" xr:uid="{F3F53356-DBCB-4F4F-B621-FB82BDD6EE08}"/>
    <cellStyle name="Normal 65 4 2" xfId="14078" xr:uid="{8D9D3C93-7016-4CCD-8F78-D52CDF2A7B2D}"/>
    <cellStyle name="Normal 65 5" xfId="8192" xr:uid="{DEBA3BC8-DC98-4AF5-8B91-3AC9E98B8D99}"/>
    <cellStyle name="Normal 66" xfId="982" xr:uid="{D6151380-B74F-4BB3-9950-F50FBE5D6077}"/>
    <cellStyle name="Normal 66 2" xfId="1802" xr:uid="{153F8F17-4364-45C9-A3F4-9832A58D3FCA}"/>
    <cellStyle name="Normal 66 2 2" xfId="5368" xr:uid="{6A9C4DB3-F7E2-4035-986F-EAD97F0A791F}"/>
    <cellStyle name="Normal 66 2 2 2" xfId="14782" xr:uid="{3A7A4E4C-DFF5-40D5-8490-410030F3C026}"/>
    <cellStyle name="Normal 66 2 3" xfId="9975" xr:uid="{08269BEF-FB27-4557-89CB-90B91814D955}"/>
    <cellStyle name="Normal 66 3" xfId="6605" xr:uid="{A3DE926C-66D9-4385-9A0B-6E53537BF671}"/>
    <cellStyle name="Normal 66 3 2" xfId="11212" xr:uid="{A20D67C4-E602-45F8-A2EF-5EC89182AB18}"/>
    <cellStyle name="Normal 66 4" xfId="3172" xr:uid="{5EBA8F21-DF5C-4EBF-A334-9F612AA39155}"/>
    <cellStyle name="Normal 66 4 2" xfId="14080" xr:uid="{CBB1063E-883B-408B-9AFA-4B76FB590773}"/>
    <cellStyle name="Normal 66 5" xfId="8206" xr:uid="{15C50170-1304-4415-8EB3-0DFFE4E2B17C}"/>
    <cellStyle name="Normal 67" xfId="983" xr:uid="{E2AED76F-5A16-43AF-959D-8AC83B7CB047}"/>
    <cellStyle name="Normal 67 2" xfId="1803" xr:uid="{3CC46323-3A7C-4A99-ACDD-E3EA24541E46}"/>
    <cellStyle name="Normal 67 2 2" xfId="5382" xr:uid="{23AF154A-DD9E-42FC-AB4C-F6ABDE10AEC0}"/>
    <cellStyle name="Normal 67 2 2 2" xfId="14783" xr:uid="{60CD3676-C73D-43F6-9BDD-5832006F2EBF}"/>
    <cellStyle name="Normal 67 2 3" xfId="9989" xr:uid="{F2A3CAAC-5CFF-4098-801A-9D100A34A841}"/>
    <cellStyle name="Normal 67 3" xfId="6619" xr:uid="{1A13D7A3-EABC-4D3A-9A58-ADE54325B1B2}"/>
    <cellStyle name="Normal 67 3 2" xfId="11226" xr:uid="{53560197-F833-4995-89F4-31AB39C6E8E9}"/>
    <cellStyle name="Normal 67 4" xfId="3186" xr:uid="{DBAB4E1C-7494-489B-9E2A-B8BFA7DF3A46}"/>
    <cellStyle name="Normal 67 4 2" xfId="14081" xr:uid="{8F8E2CC6-193E-4685-A78D-8F6EEBB7C297}"/>
    <cellStyle name="Normal 67 5" xfId="8220" xr:uid="{49BF70F4-98BC-4D4A-897A-00E8EEB0E14F}"/>
    <cellStyle name="Normal 68" xfId="984" xr:uid="{3F4E0528-1951-4CD9-ADFA-16F91F061432}"/>
    <cellStyle name="Normal 68 2" xfId="1804" xr:uid="{EEC20FE0-E691-4DA2-97C6-D5F527A98B2C}"/>
    <cellStyle name="Normal 68 2 2" xfId="5396" xr:uid="{4F12071B-3924-4E43-BC49-078E5375B4CD}"/>
    <cellStyle name="Normal 68 2 2 2" xfId="14784" xr:uid="{9808BF83-048C-4FAE-B683-1B0B64355BA7}"/>
    <cellStyle name="Normal 68 2 3" xfId="10003" xr:uid="{7E002566-97DD-49AB-A1E1-00B4A3526DE2}"/>
    <cellStyle name="Normal 68 3" xfId="6633" xr:uid="{EACEB968-8CBF-4803-B8FF-EEF7E159AAAE}"/>
    <cellStyle name="Normal 68 3 2" xfId="11240" xr:uid="{3FDE3D0A-38B8-4F1A-8424-09571029EB80}"/>
    <cellStyle name="Normal 68 4" xfId="3200" xr:uid="{94A949F8-11A1-4967-8455-3F00FD9CE459}"/>
    <cellStyle name="Normal 68 4 2" xfId="14082" xr:uid="{A829BF80-11D4-4E49-9A6E-39A1377EFFF4}"/>
    <cellStyle name="Normal 68 5" xfId="8234" xr:uid="{4C301E63-749D-4014-A021-D51E0280A18F}"/>
    <cellStyle name="Normal 69" xfId="1038" xr:uid="{2AE83574-D574-4B5B-B215-8F49B08F38DD}"/>
    <cellStyle name="Normal 69 2" xfId="1819" xr:uid="{B9D082E4-52A6-4775-875F-12CE869BF7EA}"/>
    <cellStyle name="Normal 69 2 2" xfId="5410" xr:uid="{1CF85E82-5058-43F7-B719-1057655B8A85}"/>
    <cellStyle name="Normal 69 2 2 2" xfId="14785" xr:uid="{B83A4EEA-C223-484E-A52C-455037ACE21E}"/>
    <cellStyle name="Normal 69 2 3" xfId="10017" xr:uid="{E041D599-4A0C-43D3-A44D-D4A474CFA87B}"/>
    <cellStyle name="Normal 69 3" xfId="6647" xr:uid="{43DC20ED-6F78-4302-A8E9-F7D2DF3BA0EA}"/>
    <cellStyle name="Normal 69 3 2" xfId="11254" xr:uid="{87D217E5-1FF3-4FFC-8F64-8AFECFF8B6B9}"/>
    <cellStyle name="Normal 69 4" xfId="3214" xr:uid="{83CFE847-2D0F-4103-80F8-505F833B84B7}"/>
    <cellStyle name="Normal 69 4 2" xfId="14083" xr:uid="{4D204A08-6770-4001-8988-DA26B333CD4D}"/>
    <cellStyle name="Normal 69 5" xfId="8248" xr:uid="{FE027050-850D-4DD0-9E59-1ECA85223CCB}"/>
    <cellStyle name="Normal 7" xfId="68" xr:uid="{00000000-0005-0000-0000-00002B000000}"/>
    <cellStyle name="Normal 7 10" xfId="2122" xr:uid="{D61910C6-BA55-48B8-85EF-C52FA2813F46}"/>
    <cellStyle name="Normal 7 10 2" xfId="2123" xr:uid="{0772BF42-3AB2-49C6-88B4-044B967E05DB}"/>
    <cellStyle name="Normal 7 10 2 2" xfId="2145" xr:uid="{8FF138B7-1EA1-4000-BEAE-2D124096EEB3}"/>
    <cellStyle name="Normal 7 10 2 2 2" xfId="7408" xr:uid="{D274D0AE-ED16-4623-A8C1-2A2D1F438C28}"/>
    <cellStyle name="Normal 7 10 2 3" xfId="7389" xr:uid="{67DD7A20-54B0-4E3A-B653-1A6C5D49564A}"/>
    <cellStyle name="Normal 7 10 3" xfId="2144" xr:uid="{211E9996-456B-42B8-836D-F5F9C12AF883}"/>
    <cellStyle name="Normal 7 10 3 2" xfId="7407" xr:uid="{371A52FB-5E75-4206-AE74-3FA748343B78}"/>
    <cellStyle name="Normal 7 10 4" xfId="7388" xr:uid="{FF56136E-4820-4A3A-A6CF-F8AB7948B754}"/>
    <cellStyle name="Normal 7 2" xfId="152" xr:uid="{689C3C08-7E06-4E37-A6FA-5A57E77168B3}"/>
    <cellStyle name="Normal 7 2 2" xfId="248" xr:uid="{BF6B5B84-D3E8-45A0-9202-98C0B29E02AD}"/>
    <cellStyle name="Normal 7 2 2 2" xfId="2124" xr:uid="{F372046C-E167-467C-8427-4C02568F242C}"/>
    <cellStyle name="Normal 7 2 3" xfId="7330" xr:uid="{6B27FB71-021F-4773-AD0C-99EC71CCB7B0}"/>
    <cellStyle name="Normal 7 2 3 2" xfId="11820" xr:uid="{B1482EAF-DA95-4447-9481-4B40FAAA0439}"/>
    <cellStyle name="Normal 7 2 4" xfId="4605" xr:uid="{68F68765-F6EB-4B62-A158-D430F3D15D9D}"/>
    <cellStyle name="Normal 7 2 5" xfId="1384" xr:uid="{C42FB297-DCDD-472B-A2AD-49522666B665}"/>
    <cellStyle name="Normal 7 3" xfId="195" xr:uid="{F9FCC496-CAD5-4184-8C96-5775AE7AB547}"/>
    <cellStyle name="Normal 7 3 2" xfId="7199" xr:uid="{28142A1F-19BA-4DE3-9167-2E32C8188A01}"/>
    <cellStyle name="Normal 7 3 2 2" xfId="12829" xr:uid="{996F9EA9-D9FC-471C-B147-54F8307AD730}"/>
    <cellStyle name="Normal 7 3 3" xfId="11770" xr:uid="{1F9BE1A0-6DB0-4F5A-905C-30486EB2157E}"/>
    <cellStyle name="Normal 7 4" xfId="2338" xr:uid="{092943F8-726E-4628-A99F-4CD4E1F80963}"/>
    <cellStyle name="Normal 7 5" xfId="2070" xr:uid="{C7DC9117-C076-4844-BFA1-097BD42EF48C}"/>
    <cellStyle name="Normal 7 6" xfId="435" xr:uid="{D9D6339D-9BE8-4BC7-BF2E-F01270A9CA53}"/>
    <cellStyle name="Normal 7 6 2" xfId="13138" xr:uid="{BAF152EC-B785-4CB7-8E7E-D30FB829A6B9}"/>
    <cellStyle name="Normal 7 7" xfId="308" xr:uid="{4DDA6CFF-89D2-426E-878A-84807BFAB24B}"/>
    <cellStyle name="Normal 7 8" xfId="12876" xr:uid="{3254DEAC-FC14-4D1F-987D-4675FAD56D72}"/>
    <cellStyle name="Normal 70" xfId="1053" xr:uid="{0E993C1F-0D5B-4B4E-8B8D-34F1FCDAABF6}"/>
    <cellStyle name="Normal 70 2" xfId="1834" xr:uid="{0799F0E8-4B4D-419C-A59C-B349AF8EA445}"/>
    <cellStyle name="Normal 70 2 2" xfId="5424" xr:uid="{F08028EC-1F30-48EB-83ED-1AB2F8408C1E}"/>
    <cellStyle name="Normal 70 2 2 2" xfId="14786" xr:uid="{44BBF65D-EAEC-4865-98B1-EC61E9E5CD1B}"/>
    <cellStyle name="Normal 70 2 3" xfId="10031" xr:uid="{F393EB0D-794F-4D16-A25C-8626470B050F}"/>
    <cellStyle name="Normal 70 3" xfId="6661" xr:uid="{AC92E2E2-E838-481F-9B9B-7353C3CEC105}"/>
    <cellStyle name="Normal 70 3 2" xfId="11268" xr:uid="{260B1045-8E78-4133-8584-905ED47FED6D}"/>
    <cellStyle name="Normal 70 4" xfId="3228" xr:uid="{09C28533-8B72-47B1-973D-9FD675C240A5}"/>
    <cellStyle name="Normal 70 4 2" xfId="14084" xr:uid="{7009B4A2-B155-4347-9072-50D7147ABB5E}"/>
    <cellStyle name="Normal 70 5" xfId="8262" xr:uid="{643F76A4-BBE5-405B-9569-F0709E9F79C0}"/>
    <cellStyle name="Normal 71" xfId="1067" xr:uid="{15720FE5-A8C1-46A9-B1D8-68C16E95E3C4}"/>
    <cellStyle name="Normal 71 2" xfId="1848" xr:uid="{E1804E72-5538-4CBE-BA73-A3B0464A5AD7}"/>
    <cellStyle name="Normal 71 2 2" xfId="5438" xr:uid="{C0B4E865-62CB-42B5-B5CA-D4BB6E9DF231}"/>
    <cellStyle name="Normal 71 2 2 2" xfId="14787" xr:uid="{729794D4-E0D6-4036-A488-475DDBCA1F6B}"/>
    <cellStyle name="Normal 71 2 3" xfId="10045" xr:uid="{6121948D-241F-4FBB-8BC8-64478A684980}"/>
    <cellStyle name="Normal 71 3" xfId="6675" xr:uid="{725F90AE-B2FC-4597-A9B5-8D84CFCFED12}"/>
    <cellStyle name="Normal 71 3 2" xfId="11282" xr:uid="{3ABE2CD7-CF48-4C5A-92F5-7850248C9C6E}"/>
    <cellStyle name="Normal 71 4" xfId="3242" xr:uid="{7319F1F0-0D93-4A24-B7FC-D391385BEBC4}"/>
    <cellStyle name="Normal 71 4 2" xfId="14085" xr:uid="{837816F8-AC4D-47BC-AA41-38DF5D75FB7B}"/>
    <cellStyle name="Normal 71 5" xfId="8276" xr:uid="{67A74DC7-8E18-4898-9FC2-298E3151D7E9}"/>
    <cellStyle name="Normal 72" xfId="1082" xr:uid="{CDE3B2EA-2699-4BF3-A33F-7952D03E8A41}"/>
    <cellStyle name="Normal 72 2" xfId="1863" xr:uid="{F6BAD62A-D098-4029-A0DD-3876BB3A6B66}"/>
    <cellStyle name="Normal 72 2 2" xfId="5452" xr:uid="{E17F37CA-9673-442F-8231-47562D5D0610}"/>
    <cellStyle name="Normal 72 2 2 2" xfId="14788" xr:uid="{4E226B9E-BC1F-4DB3-A127-1322AE9FDAE2}"/>
    <cellStyle name="Normal 72 2 3" xfId="10059" xr:uid="{44B2F3D3-86F3-4645-9C5D-448B9BB16439}"/>
    <cellStyle name="Normal 72 3" xfId="6689" xr:uid="{313112C7-9E05-48C2-8EB8-A85E21DC6B88}"/>
    <cellStyle name="Normal 72 3 2" xfId="11296" xr:uid="{88B27B00-8135-4991-B80F-4485B7E79041}"/>
    <cellStyle name="Normal 72 4" xfId="3256" xr:uid="{4E2F7829-162F-4884-A6EE-B8C58FAB8025}"/>
    <cellStyle name="Normal 72 4 2" xfId="14087" xr:uid="{E8BA6854-3924-4FA9-B99F-4714AFDF4A1A}"/>
    <cellStyle name="Normal 72 5" xfId="8290" xr:uid="{843ED041-2157-4354-9101-833BCDE3DA8F}"/>
    <cellStyle name="Normal 73" xfId="1097" xr:uid="{7ED8BDB9-EAAD-425C-B926-4816BC74463C}"/>
    <cellStyle name="Normal 73 2" xfId="1878" xr:uid="{1CDF82FC-DE02-4FBE-A4DB-596EC6A34737}"/>
    <cellStyle name="Normal 73 2 2" xfId="5466" xr:uid="{EDF05B62-43EA-48F4-86C9-52524AA69C6C}"/>
    <cellStyle name="Normal 73 2 2 2" xfId="14789" xr:uid="{601CB790-7511-4F0C-A845-3AAA7F296753}"/>
    <cellStyle name="Normal 73 2 3" xfId="10073" xr:uid="{751EF8CF-23AF-42D3-A5D4-889E6CADB15B}"/>
    <cellStyle name="Normal 73 3" xfId="6703" xr:uid="{2EE25700-0E2E-4A98-BB39-DF9EE1ABE7BD}"/>
    <cellStyle name="Normal 73 3 2" xfId="11310" xr:uid="{568E644A-C0DA-43CF-9F88-EE131ECD0B01}"/>
    <cellStyle name="Normal 73 4" xfId="3270" xr:uid="{2BBB71EA-4537-4EF9-A1FD-C7B01A4B0428}"/>
    <cellStyle name="Normal 73 4 2" xfId="14088" xr:uid="{D13BA387-D85B-4F50-BDEE-E24969BB6008}"/>
    <cellStyle name="Normal 73 5" xfId="8304" xr:uid="{5D501FA2-D0EA-42B5-8F0B-763C192E0B72}"/>
    <cellStyle name="Normal 74" xfId="1111" xr:uid="{AF9042FE-751C-4E88-B5FE-404FD34F8CF8}"/>
    <cellStyle name="Normal 74 2" xfId="1892" xr:uid="{574F66D1-381F-4DCB-98C1-D3245E4D93FE}"/>
    <cellStyle name="Normal 74 2 2" xfId="5480" xr:uid="{2841F18B-91B6-4C8B-91D7-928193C1BBBA}"/>
    <cellStyle name="Normal 74 2 2 2" xfId="14790" xr:uid="{8557F71A-E66D-4D77-B78D-B3D70E669B43}"/>
    <cellStyle name="Normal 74 2 3" xfId="10087" xr:uid="{4FAD547E-8E4E-4405-A870-D5254C324B8B}"/>
    <cellStyle name="Normal 74 3" xfId="6717" xr:uid="{03867430-F7CC-4028-92E8-16CC65B1B606}"/>
    <cellStyle name="Normal 74 3 2" xfId="11324" xr:uid="{578B8DB6-52F0-4006-AD26-BA711D37BFE8}"/>
    <cellStyle name="Normal 74 4" xfId="3284" xr:uid="{0D523942-AE84-44B2-B57C-7407BFF0D0F5}"/>
    <cellStyle name="Normal 74 4 2" xfId="14089" xr:uid="{7FAF7409-DEAE-4683-AE36-F61ADADB1EFF}"/>
    <cellStyle name="Normal 74 5" xfId="8318" xr:uid="{C153D43D-DDE8-4A3C-A0ED-BBC40848085C}"/>
    <cellStyle name="Normal 75" xfId="1126" xr:uid="{6243603C-9717-4FDC-A430-D1EA8422A90D}"/>
    <cellStyle name="Normal 75 2" xfId="1907" xr:uid="{19EAA234-2BCF-4DF8-8C85-2E44CC568F06}"/>
    <cellStyle name="Normal 75 2 2" xfId="5494" xr:uid="{52316FC1-BA6B-459E-8E7F-BB31B4F8E06F}"/>
    <cellStyle name="Normal 75 2 2 2" xfId="14791" xr:uid="{9D917595-9D24-40E0-A91B-3FFDD5AB5F17}"/>
    <cellStyle name="Normal 75 2 3" xfId="10101" xr:uid="{C728821D-ECED-487D-8DC6-C25F835CB8BC}"/>
    <cellStyle name="Normal 75 3" xfId="6731" xr:uid="{D466ADE5-06F5-4671-BE64-8606079E4227}"/>
    <cellStyle name="Normal 75 3 2" xfId="11338" xr:uid="{FC4A227F-757D-499C-9D59-15233F45A0C3}"/>
    <cellStyle name="Normal 75 4" xfId="3298" xr:uid="{00B84267-365B-46AD-9657-F4E2318F464D}"/>
    <cellStyle name="Normal 75 4 2" xfId="14090" xr:uid="{36DE61F7-5329-41D4-BADB-5C4711814CF2}"/>
    <cellStyle name="Normal 75 5" xfId="8332" xr:uid="{5F141258-75C1-4B33-A319-67C727A0E7DC}"/>
    <cellStyle name="Normal 76" xfId="1141" xr:uid="{36013EEF-B223-400C-B84A-FE0AEF9FFFB6}"/>
    <cellStyle name="Normal 76 2" xfId="1922" xr:uid="{0BE4E9B1-B1FD-4B18-868D-F2CF34C305EF}"/>
    <cellStyle name="Normal 76 2 2" xfId="5508" xr:uid="{E7FA8ACA-749F-45BD-99EE-657C67B864A9}"/>
    <cellStyle name="Normal 76 2 2 2" xfId="14792" xr:uid="{01FAD3DC-5F05-4620-89E1-18639C1D61F4}"/>
    <cellStyle name="Normal 76 2 3" xfId="10115" xr:uid="{B5D014F3-E2EE-49DB-A210-3502154B79F3}"/>
    <cellStyle name="Normal 76 3" xfId="6745" xr:uid="{D837F5E1-4114-4C4C-8EE7-92C52752FF21}"/>
    <cellStyle name="Normal 76 3 2" xfId="11352" xr:uid="{78B4075B-8BA8-4D63-B0FB-38A49BD0F65F}"/>
    <cellStyle name="Normal 76 4" xfId="3312" xr:uid="{FCD7CF82-5FAB-4315-A478-EF13215FB237}"/>
    <cellStyle name="Normal 76 4 2" xfId="14091" xr:uid="{EA54E0D9-64CF-4A0C-A785-EA97690C6177}"/>
    <cellStyle name="Normal 76 5" xfId="8346" xr:uid="{8D891207-AD4F-4018-963F-286B1C4F9938}"/>
    <cellStyle name="Normal 77" xfId="1155" xr:uid="{454A26AD-DB89-4737-95B2-11DFC5459828}"/>
    <cellStyle name="Normal 77 2" xfId="1936" xr:uid="{5B6A8631-8F1E-45BA-89E1-66C95C5C7C68}"/>
    <cellStyle name="Normal 77 2 2" xfId="5522" xr:uid="{A57457F1-1C22-42CE-9802-3F449D52758F}"/>
    <cellStyle name="Normal 77 2 2 2" xfId="14793" xr:uid="{A9276844-6601-4164-9B57-43E3F19FC4D4}"/>
    <cellStyle name="Normal 77 2 3" xfId="10129" xr:uid="{A48E7BD0-D255-4950-8239-6D3080F98015}"/>
    <cellStyle name="Normal 77 3" xfId="6759" xr:uid="{FA911433-63BA-4A97-9768-6D47587C7D6A}"/>
    <cellStyle name="Normal 77 3 2" xfId="11366" xr:uid="{57BC8FF5-C823-412E-894C-26974753A085}"/>
    <cellStyle name="Normal 77 4" xfId="3326" xr:uid="{89AB7F6C-788A-4E13-B580-8CFAB884317C}"/>
    <cellStyle name="Normal 77 4 2" xfId="14092" xr:uid="{F97C7579-8CE5-4C2C-BF26-CA82B8AB8A0B}"/>
    <cellStyle name="Normal 77 5" xfId="8360" xr:uid="{8910BE93-2491-4766-A2BE-ED1CB76F475C}"/>
    <cellStyle name="Normal 78" xfId="1170" xr:uid="{1D34DBD9-E53E-4A57-A7C7-677169C068A1}"/>
    <cellStyle name="Normal 78 2" xfId="1951" xr:uid="{5AF85964-F0E0-4668-A8ED-18D32F7D9104}"/>
    <cellStyle name="Normal 78 2 2" xfId="5536" xr:uid="{AA1253D2-2454-4ADD-8411-FC74505A6209}"/>
    <cellStyle name="Normal 78 2 2 2" xfId="14794" xr:uid="{3E8AB0A5-4D6F-4A60-9A79-E8CE0722C2F4}"/>
    <cellStyle name="Normal 78 2 3" xfId="10143" xr:uid="{D0E43DB2-CED3-4B86-9B43-34A794D92D99}"/>
    <cellStyle name="Normal 78 3" xfId="6773" xr:uid="{935CA487-9ECF-45DB-B15C-25722D210C07}"/>
    <cellStyle name="Normal 78 3 2" xfId="11380" xr:uid="{35DAEF23-5E20-4A7E-9907-EF287529A3BA}"/>
    <cellStyle name="Normal 78 4" xfId="3340" xr:uid="{DC7BC0B2-9940-430E-9CCD-6AD1B3963828}"/>
    <cellStyle name="Normal 78 4 2" xfId="14093" xr:uid="{D8132845-E8A4-4666-9CB3-19FA58692096}"/>
    <cellStyle name="Normal 78 5" xfId="8374" xr:uid="{F2236F5F-C18A-456A-B64B-92A0CAF451A5}"/>
    <cellStyle name="Normal 79" xfId="1185" xr:uid="{92E0D81E-1240-4AD6-BCE2-397637A49AE2}"/>
    <cellStyle name="Normal 79 2" xfId="1966" xr:uid="{07D7A142-A85B-4DCE-9A57-DFF071920A15}"/>
    <cellStyle name="Normal 79 2 2" xfId="5550" xr:uid="{847E314E-768E-460F-9455-5B5EA3CA5DA3}"/>
    <cellStyle name="Normal 79 2 2 2" xfId="14795" xr:uid="{5E272D33-8BCB-49B0-95D6-1C7F4EDB1BAF}"/>
    <cellStyle name="Normal 79 2 3" xfId="10157" xr:uid="{0E327F8C-693C-487F-9D60-6F90ACA5CB17}"/>
    <cellStyle name="Normal 79 3" xfId="6787" xr:uid="{4C19393C-D99D-4C3D-9927-7BD28D3E26A5}"/>
    <cellStyle name="Normal 79 3 2" xfId="11394" xr:uid="{87FA57C8-9362-480D-972F-FFFB249FE516}"/>
    <cellStyle name="Normal 79 4" xfId="3354" xr:uid="{006A0D9D-3D9A-4BBB-A7D0-F7874C661C9D}"/>
    <cellStyle name="Normal 79 4 2" xfId="14094" xr:uid="{925464EA-43D4-4416-89B3-D1DAABDB1BAE}"/>
    <cellStyle name="Normal 79 5" xfId="8388" xr:uid="{89360054-6645-47BB-B746-3D695DD4A9A9}"/>
    <cellStyle name="Normal 8" xfId="36" xr:uid="{00000000-0005-0000-0000-00002C000000}"/>
    <cellStyle name="Normal 8 2" xfId="61" xr:uid="{00000000-0005-0000-0000-00002D000000}"/>
    <cellStyle name="Normal 8 2 2" xfId="194" xr:uid="{E1548227-3A00-4C2B-858A-0F65704F406A}"/>
    <cellStyle name="Normal 8 2 2 2" xfId="4650" xr:uid="{D5F88699-1526-4BD0-A5C0-2A53D959989D}"/>
    <cellStyle name="Normal 8 2 2 3" xfId="14203" xr:uid="{21C85DAE-3CD4-4EA0-A80D-6F72F523ADA2}"/>
    <cellStyle name="Normal 8 2 3" xfId="1398" xr:uid="{F88D8331-36A4-4A92-AC27-DBF67E261D1F}"/>
    <cellStyle name="Normal 8 2 4" xfId="9290" xr:uid="{71859EEF-8678-4B84-96D5-81387AA856E5}"/>
    <cellStyle name="Normal 8 3" xfId="188" xr:uid="{9C48366C-255D-46AA-8CDD-455A341EF974}"/>
    <cellStyle name="Normal 8 3 2" xfId="5916" xr:uid="{1556F8FB-5DDA-4614-9ECB-F49E01128182}"/>
    <cellStyle name="Normal 8 3 3" xfId="10523" xr:uid="{18F8495D-647F-4D8D-A497-78355671A46D}"/>
    <cellStyle name="Normal 8 4" xfId="4297" xr:uid="{F9A0758A-E923-419B-BC21-6CCBC611D101}"/>
    <cellStyle name="Normal 8 4 2" xfId="9203" xr:uid="{43E73418-F059-472E-A09B-8130FEE96971}"/>
    <cellStyle name="Normal 8 5" xfId="2352" xr:uid="{F7E6B159-248B-4B0A-80DF-6E85A27E9FB9}"/>
    <cellStyle name="Normal 8 6" xfId="449" xr:uid="{858CFD29-180E-4B83-AF12-0A82AAD77F34}"/>
    <cellStyle name="Normal 8 6 2" xfId="13139" xr:uid="{159C0438-B10E-425F-B685-42C65382CBC7}"/>
    <cellStyle name="Normal 8 7" xfId="309" xr:uid="{63EB6E68-B560-4EC5-A818-3BD1D03E8A20}"/>
    <cellStyle name="Normal 80" xfId="1200" xr:uid="{8C844FF0-6E55-4DD5-A273-2242FA21558B}"/>
    <cellStyle name="Normal 80 2" xfId="1981" xr:uid="{1513714F-9631-4D26-9CDD-8A35DAD42468}"/>
    <cellStyle name="Normal 80 2 2" xfId="5564" xr:uid="{E9FA1A18-3BD7-4856-A8C5-74889ED7FC49}"/>
    <cellStyle name="Normal 80 2 2 2" xfId="14796" xr:uid="{C78F8798-016B-448E-B293-7D7C0892E5D2}"/>
    <cellStyle name="Normal 80 2 3" xfId="10171" xr:uid="{A30AE2E4-866D-4B41-BD8C-BAE03948500D}"/>
    <cellStyle name="Normal 80 3" xfId="6801" xr:uid="{AAE819D4-40F7-4EDA-A7F7-FE80B71CB03D}"/>
    <cellStyle name="Normal 80 3 2" xfId="11408" xr:uid="{29ACB669-69F0-4ABF-A8D8-21DE0F85EF25}"/>
    <cellStyle name="Normal 80 4" xfId="3368" xr:uid="{FB5BA349-46B8-4227-A9B4-06040EF9BDE9}"/>
    <cellStyle name="Normal 80 4 2" xfId="14095" xr:uid="{AE840276-7232-4538-993B-616E661941F2}"/>
    <cellStyle name="Normal 80 5" xfId="8402" xr:uid="{C8B5A826-5FD1-4A08-88C6-548126EBD20D}"/>
    <cellStyle name="Normal 81" xfId="1215" xr:uid="{001612EF-1ECD-41DD-B87D-EC32D477C28F}"/>
    <cellStyle name="Normal 81 2" xfId="1996" xr:uid="{C3359DDD-8B36-40D3-A804-229D3C78F0C1}"/>
    <cellStyle name="Normal 81 2 2" xfId="5578" xr:uid="{CDA03BA9-11FF-4BD2-ACB8-624B0C6FBEF9}"/>
    <cellStyle name="Normal 81 2 2 2" xfId="14797" xr:uid="{E0E8A4D5-FFCF-439F-B383-31277500C297}"/>
    <cellStyle name="Normal 81 2 3" xfId="10185" xr:uid="{15155924-A236-44ED-A0C4-4E08A622E11B}"/>
    <cellStyle name="Normal 81 3" xfId="6815" xr:uid="{374E6269-CF3A-4790-849D-E16EA7439809}"/>
    <cellStyle name="Normal 81 3 2" xfId="11422" xr:uid="{A07E728D-3AFC-4E40-BE33-9D7408FF18AD}"/>
    <cellStyle name="Normal 81 4" xfId="3382" xr:uid="{69622A42-FA38-4FEE-A1B4-3A44E203999E}"/>
    <cellStyle name="Normal 81 4 2" xfId="14096" xr:uid="{7FED18DF-C8E5-4E9B-86C8-74A9133F2FE7}"/>
    <cellStyle name="Normal 81 5" xfId="8416" xr:uid="{67E05337-4871-4C12-B0B9-4A172BA313D5}"/>
    <cellStyle name="Normal 82" xfId="1230" xr:uid="{FBF6FAA9-D4AA-43D8-8FAB-D08B7FDBF040}"/>
    <cellStyle name="Normal 82 2" xfId="2011" xr:uid="{E43D7F20-9D66-4E93-9623-7B9FBCCF2E56}"/>
    <cellStyle name="Normal 82 2 2" xfId="5592" xr:uid="{4B1E6F54-F72B-4C5F-B87B-ABBDB62B91DC}"/>
    <cellStyle name="Normal 82 2 2 2" xfId="14798" xr:uid="{F30159C2-6BE8-4096-81F7-CBE2229DB977}"/>
    <cellStyle name="Normal 82 2 3" xfId="10199" xr:uid="{9C37BFFF-BA0B-45FC-85F8-8E3F84A77595}"/>
    <cellStyle name="Normal 82 3" xfId="6829" xr:uid="{9181314F-31CA-460A-B5DD-B3463741EE06}"/>
    <cellStyle name="Normal 82 3 2" xfId="11436" xr:uid="{8F4CD137-A9D5-48FF-830A-E8DB00E74D59}"/>
    <cellStyle name="Normal 82 4" xfId="3396" xr:uid="{7768C516-7283-49BC-9F61-7E5646DB57DB}"/>
    <cellStyle name="Normal 82 4 2" xfId="14097" xr:uid="{8F670EBE-46B0-4563-A254-4125021FBC22}"/>
    <cellStyle name="Normal 82 5" xfId="8430" xr:uid="{BBF082D9-228E-47DB-9971-77B3F894E146}"/>
    <cellStyle name="Normal 83" xfId="1245" xr:uid="{330E8B19-F658-4514-AA34-FEA90047D239}"/>
    <cellStyle name="Normal 83 2" xfId="2026" xr:uid="{F10ADA61-B034-42E7-97ED-5BF5480671DD}"/>
    <cellStyle name="Normal 83 2 2" xfId="5606" xr:uid="{B37D5BB6-B3F6-4CDF-93BE-039AE34AFDCA}"/>
    <cellStyle name="Normal 83 2 2 2" xfId="14799" xr:uid="{1D8537BC-8600-45F1-A448-B05CDEF86718}"/>
    <cellStyle name="Normal 83 2 3" xfId="10213" xr:uid="{BF88D491-6ADE-4C2C-B66A-BED855ACDB87}"/>
    <cellStyle name="Normal 83 3" xfId="6843" xr:uid="{E82B6E41-598D-40A7-92BE-A49BAA964989}"/>
    <cellStyle name="Normal 83 3 2" xfId="11450" xr:uid="{B560C61B-DD0D-4934-B528-2E92F45EE5AE}"/>
    <cellStyle name="Normal 83 4" xfId="3410" xr:uid="{EACC7893-37C4-4C6C-9FC7-C593B20AE2D2}"/>
    <cellStyle name="Normal 83 4 2" xfId="14098" xr:uid="{A73AF07D-416E-4ECE-AD89-526D10F041D5}"/>
    <cellStyle name="Normal 83 5" xfId="8444" xr:uid="{66C6B0E8-A8B4-40DA-98F6-E00FBB0F5845}"/>
    <cellStyle name="Normal 84" xfId="1259" xr:uid="{2885BF06-7581-4B82-BD29-98BE8C2E9902}"/>
    <cellStyle name="Normal 84 2" xfId="2040" xr:uid="{B41AE717-4B4F-4387-AC37-73822A41C8EE}"/>
    <cellStyle name="Normal 84 2 2" xfId="5620" xr:uid="{C4D9CEF0-C47F-492E-AD80-3BDC82FFE9C5}"/>
    <cellStyle name="Normal 84 2 2 2" xfId="14800" xr:uid="{1DF502EC-7A36-468E-B2B6-0E9ADC8D1819}"/>
    <cellStyle name="Normal 84 2 3" xfId="10227" xr:uid="{42E9C2D9-8030-494C-B50F-5DE29B85BA78}"/>
    <cellStyle name="Normal 84 3" xfId="6857" xr:uid="{98021BA5-E046-4F68-9536-69A0C73A9310}"/>
    <cellStyle name="Normal 84 3 2" xfId="11464" xr:uid="{80FF24DC-87F0-480A-8ADA-B8141353DAE5}"/>
    <cellStyle name="Normal 84 4" xfId="7201" xr:uid="{6F7B19E1-A262-423D-8AA6-B156F11C319D}"/>
    <cellStyle name="Normal 84 5" xfId="3424" xr:uid="{169CB58F-A7D6-4F51-8C48-9A50EFDBF6DF}"/>
    <cellStyle name="Normal 84 5 2" xfId="14099" xr:uid="{4ED6729D-D5FC-4C3D-BBFA-306D6B580A5F}"/>
    <cellStyle name="Normal 84 6" xfId="8458" xr:uid="{87450D3C-B4C9-4330-9F6A-B11A2F7970B6}"/>
    <cellStyle name="Normal 85" xfId="1274" xr:uid="{8E6A0177-FA6D-4866-864C-9409B3A0038D}"/>
    <cellStyle name="Normal 85 2" xfId="5634" xr:uid="{7EA7E8B6-B18D-4891-869D-53D49D240C29}"/>
    <cellStyle name="Normal 85 2 2" xfId="10241" xr:uid="{1A5A179A-7471-46FE-BA33-BE55B13391E9}"/>
    <cellStyle name="Normal 85 3" xfId="6871" xr:uid="{27A4A2BE-76C8-4713-8756-D0E218097A03}"/>
    <cellStyle name="Normal 85 3 2" xfId="11478" xr:uid="{D670F193-E100-45C4-9E6E-461A06F75AC0}"/>
    <cellStyle name="Normal 85 4" xfId="3438" xr:uid="{906326F0-7F3F-4DAE-8060-7B7F9C1D1E0E}"/>
    <cellStyle name="Normal 85 4 2" xfId="14100" xr:uid="{6650EB42-0C0C-4F17-AAC9-B1FD957649F3}"/>
    <cellStyle name="Normal 85 5" xfId="13200" xr:uid="{E29DCC9B-6A7A-45EE-850A-529E6963EA2A}"/>
    <cellStyle name="Normal 85 6" xfId="8472" xr:uid="{1569C416-2995-41D3-8026-CFF4BE1AA83C}"/>
    <cellStyle name="Normal 86" xfId="1288" xr:uid="{79703A7B-34D0-4162-B038-05BD214537EA}"/>
    <cellStyle name="Normal 86 2" xfId="5648" xr:uid="{4B94699A-A323-453E-B3F4-2A7803304978}"/>
    <cellStyle name="Normal 86 2 2" xfId="10255" xr:uid="{F0169C26-FB60-4876-9095-7B45F5AABED5}"/>
    <cellStyle name="Normal 86 3" xfId="6885" xr:uid="{A22804FF-C5E0-46CE-B6FC-5B252F36223D}"/>
    <cellStyle name="Normal 86 3 2" xfId="11492" xr:uid="{3AA3F65F-D834-496A-AE70-F30591220729}"/>
    <cellStyle name="Normal 86 4" xfId="3452" xr:uid="{0736461D-5CEB-45A4-B27B-6E86A8BA7168}"/>
    <cellStyle name="Normal 86 4 2" xfId="14101" xr:uid="{820636AC-2B05-4FAF-BA46-5B1A06AE8565}"/>
    <cellStyle name="Normal 86 5" xfId="8486" xr:uid="{1134FA48-8A3E-44DA-BA82-A8BB6D850BC9}"/>
    <cellStyle name="Normal 87" xfId="2055" xr:uid="{5DF76FE8-6B88-4F59-AD7B-973ED28FC3DA}"/>
    <cellStyle name="Normal 87 2" xfId="5662" xr:uid="{0D594B38-31EF-4C5E-881F-20FAA168E06B}"/>
    <cellStyle name="Normal 87 2 2" xfId="10269" xr:uid="{CB0ABCF0-71C3-4855-85F6-1F9C58D2184A}"/>
    <cellStyle name="Normal 87 3" xfId="6899" xr:uid="{58294F70-0226-445F-8361-B2C31D00FBAF}"/>
    <cellStyle name="Normal 87 3 2" xfId="11506" xr:uid="{1704861C-63AD-4BF6-83D0-A77BA66C5132}"/>
    <cellStyle name="Normal 87 4" xfId="3466" xr:uid="{5B35E878-B9DE-4B1A-84A4-6AD56963D486}"/>
    <cellStyle name="Normal 87 4 2" xfId="14102" xr:uid="{F69D0FE7-4040-41C7-89D9-BBFEEB234FBA}"/>
    <cellStyle name="Normal 87 5" xfId="8500" xr:uid="{5DDCDBD2-696D-4046-8EE5-842119F8BEF7}"/>
    <cellStyle name="Normal 88" xfId="2057" xr:uid="{832FD301-996D-4DD4-A7E8-0DF6E7A61D93}"/>
    <cellStyle name="Normal 88 2" xfId="5676" xr:uid="{5B1BFD55-57E2-49F1-82EA-37613D8710C8}"/>
    <cellStyle name="Normal 88 2 2" xfId="10283" xr:uid="{8215E7F6-C7FF-4BE5-81F9-A805951AF4E4}"/>
    <cellStyle name="Normal 88 3" xfId="6913" xr:uid="{2E4F81F1-D946-4D6C-B52F-0C68AE16E345}"/>
    <cellStyle name="Normal 88 3 2" xfId="11520" xr:uid="{8A7307B1-9F81-47E9-876D-33C4D5D0C808}"/>
    <cellStyle name="Normal 88 4" xfId="3480" xr:uid="{434BD910-5D4D-4663-BAE1-2EE462D72A98}"/>
    <cellStyle name="Normal 88 4 2" xfId="14103" xr:uid="{5ED0D3DB-A89A-4E5C-8706-DE5C9F9D5041}"/>
    <cellStyle name="Normal 88 5" xfId="8514" xr:uid="{23F92D3A-A66E-41E6-B1D5-3C0D0823CC30}"/>
    <cellStyle name="Normal 89" xfId="2059" xr:uid="{5D7C9A54-982D-4C02-A40D-9F1BC9752FEE}"/>
    <cellStyle name="Normal 89 2" xfId="5690" xr:uid="{BF97E9ED-0DB1-4830-A36F-C4DF48CA436F}"/>
    <cellStyle name="Normal 89 2 2" xfId="10297" xr:uid="{129AE75E-C813-4175-87D3-66C2F644AF5D}"/>
    <cellStyle name="Normal 89 3" xfId="6927" xr:uid="{6FBC0791-DB11-4A92-AA00-1C76571FC5E1}"/>
    <cellStyle name="Normal 89 3 2" xfId="11534" xr:uid="{231FF3C5-8118-4C1E-8553-9DE89670E31C}"/>
    <cellStyle name="Normal 89 4" xfId="3494" xr:uid="{53288C54-F4DF-4DCA-BFA5-ACF6F51BCE30}"/>
    <cellStyle name="Normal 89 4 2" xfId="14104" xr:uid="{B622067D-E23F-4BD1-BF6F-07764EFF6431}"/>
    <cellStyle name="Normal 89 5" xfId="8528" xr:uid="{ED46972B-3C58-407B-8BC1-FE3779E3A731}"/>
    <cellStyle name="Normal 9" xfId="69" xr:uid="{00000000-0005-0000-0000-00002E000000}"/>
    <cellStyle name="Normal 9 2" xfId="196" xr:uid="{72965B13-556A-43E4-858C-A7ED2635C595}"/>
    <cellStyle name="Normal 9 2 2" xfId="1805" xr:uid="{3B908297-C66B-4235-B25C-1ABCBE93BD24}"/>
    <cellStyle name="Normal 9 2 2 2" xfId="13347" xr:uid="{96D88A19-C764-4FDB-A342-CAEBF425988A}"/>
    <cellStyle name="Normal 9 2 3" xfId="4665" xr:uid="{8455D0C4-8B38-4448-92B4-428460177616}"/>
    <cellStyle name="Normal 9 2 3 2" xfId="14217" xr:uid="{AACBE067-D0CD-4348-BC5F-D5C84A762647}"/>
    <cellStyle name="Normal 9 2 4" xfId="985" xr:uid="{EAAA73B4-DE70-455C-B4EF-85683AC1A2C5}"/>
    <cellStyle name="Normal 9 2 5" xfId="9305" xr:uid="{1ABA8BB5-CBF3-4707-B27E-EE6F05AD3775}"/>
    <cellStyle name="Normal 9 3" xfId="1326" xr:uid="{D6E8E523-0E96-47D9-B406-4CEC8BC1ECC8}"/>
    <cellStyle name="Normal 9 3 2" xfId="5931" xr:uid="{28B14D82-2981-4EDD-A199-3373AB3AF17B}"/>
    <cellStyle name="Normal 9 3 2 2" xfId="14812" xr:uid="{0293B0C0-62F9-471E-8C29-882D0BA0B10B}"/>
    <cellStyle name="Normal 9 3 3" xfId="10538" xr:uid="{5387CE15-92A0-49F4-BB02-39CB4B1CB351}"/>
    <cellStyle name="Normal 9 4" xfId="4312" xr:uid="{B1F63155-F721-4787-9137-49CD9256AD27}"/>
    <cellStyle name="Normal 9 4 2" xfId="9218" xr:uid="{54982D03-12D2-4EAA-A1D1-69ACCA9398BF}"/>
    <cellStyle name="Normal 9 5" xfId="2366" xr:uid="{0EBD8632-0157-4090-8BA5-CA237968912A}"/>
    <cellStyle name="Normal 9 6" xfId="368" xr:uid="{8670B110-0EE3-4B3D-8A9B-C0C0EB3C8A98}"/>
    <cellStyle name="Normal 90" xfId="305" xr:uid="{F61AA519-E7FB-44CE-94CB-B56FAC1E0051}"/>
    <cellStyle name="Normal 90 2" xfId="5704" xr:uid="{A256D798-689A-4E76-A8BE-B7FF6E15F0D9}"/>
    <cellStyle name="Normal 90 2 2" xfId="10311" xr:uid="{6D0696E4-E224-4E7E-A1E0-CBD9F86D9736}"/>
    <cellStyle name="Normal 90 3" xfId="6941" xr:uid="{457DE083-E048-4A5D-88D7-FCB594273E13}"/>
    <cellStyle name="Normal 90 3 2" xfId="11548" xr:uid="{DF20A813-3C1B-4B83-9290-B7887C97D6B9}"/>
    <cellStyle name="Normal 90 4" xfId="3508" xr:uid="{8F94ACBD-0976-4C46-994C-B9A22C6C2003}"/>
    <cellStyle name="Normal 90 4 2" xfId="14105" xr:uid="{CD4FAB50-3503-4C69-A2EC-249ED83BA604}"/>
    <cellStyle name="Normal 90 5" xfId="13117" xr:uid="{3AEC04FE-D27F-444B-AB7E-5B5040FD9FCF}"/>
    <cellStyle name="Normal 90 6" xfId="8542" xr:uid="{25388CA1-B9E0-45BB-ABBE-BAAEA159FE6F}"/>
    <cellStyle name="Normal 91" xfId="2063" xr:uid="{5C0D49E9-F88D-4552-98CB-E6406D81B3F8}"/>
    <cellStyle name="Normal 91 2" xfId="5718" xr:uid="{70C23017-ABEB-484B-879D-6DAFEB13DB9D}"/>
    <cellStyle name="Normal 91 2 2" xfId="10325" xr:uid="{812226F2-2253-4703-87AA-1EAA26A484DF}"/>
    <cellStyle name="Normal 91 3" xfId="6955" xr:uid="{CF94A1D5-5AA2-4D07-A62A-29EA859AF505}"/>
    <cellStyle name="Normal 91 3 2" xfId="11562" xr:uid="{E4EE83D7-7BBD-41F2-AB91-44FC8694C3BF}"/>
    <cellStyle name="Normal 91 4" xfId="3522" xr:uid="{AF414DC0-7BB9-4B94-B4E8-A50D9D781C9A}"/>
    <cellStyle name="Normal 91 4 2" xfId="14106" xr:uid="{7170ECAF-A2F2-4FBD-B5F5-ACF0C2FAC3A5}"/>
    <cellStyle name="Normal 91 5" xfId="8556" xr:uid="{45B8729B-CD96-49FA-AF2C-B85BED8F836F}"/>
    <cellStyle name="Normal 92" xfId="2064" xr:uid="{559CA1E4-D776-4F68-BBB1-A65AA0232EDA}"/>
    <cellStyle name="Normal 92 2" xfId="5732" xr:uid="{557691C3-7B54-466B-9B1A-74C4F02BC9C3}"/>
    <cellStyle name="Normal 92 2 2" xfId="10339" xr:uid="{17CB781B-2313-48C7-9F7F-79D0398BD955}"/>
    <cellStyle name="Normal 92 3" xfId="6969" xr:uid="{E88BDFC8-BA41-489F-BC6F-C604F9CFF6FA}"/>
    <cellStyle name="Normal 92 3 2" xfId="11576" xr:uid="{36F1EAC4-9F0C-44D1-8921-4D98E19837F6}"/>
    <cellStyle name="Normal 92 4" xfId="3536" xr:uid="{6F4A849B-1545-4DFD-A677-9940348283DA}"/>
    <cellStyle name="Normal 92 4 2" xfId="14107" xr:uid="{6B3FCC4F-CDEC-4BD3-8673-61F5698423D7}"/>
    <cellStyle name="Normal 92 5" xfId="8570" xr:uid="{25D67D29-7438-4BB2-8892-EC51DA5E2900}"/>
    <cellStyle name="Normal 93" xfId="2067" xr:uid="{76CE7369-71D5-4308-BE02-CF9BF11D8E9D}"/>
    <cellStyle name="Normal 93 2" xfId="5746" xr:uid="{82DAE52D-2804-48D2-8B7A-7FE786F5C75F}"/>
    <cellStyle name="Normal 93 2 2" xfId="10353" xr:uid="{339262C9-BD69-419F-BF4E-45715D62B542}"/>
    <cellStyle name="Normal 93 3" xfId="6983" xr:uid="{51600DFE-00B1-42AC-BB96-F5AE830B8DF7}"/>
    <cellStyle name="Normal 93 3 2" xfId="11590" xr:uid="{C0F62B01-2324-405E-A0A8-A378237DDA60}"/>
    <cellStyle name="Normal 93 4" xfId="3550" xr:uid="{761E867D-BADB-4B67-B365-36A34E7CB620}"/>
    <cellStyle name="Normal 93 4 2" xfId="14108" xr:uid="{F70DE1E6-720B-4A30-AF9A-F7120B5175CA}"/>
    <cellStyle name="Normal 93 5" xfId="8584" xr:uid="{C6A7C75A-78BF-4F13-901F-ECD4EC294BB2}"/>
    <cellStyle name="Normal 94" xfId="3564" xr:uid="{C720CA8E-E61E-4299-9A13-000C9D2C9B70}"/>
    <cellStyle name="Normal 94 2" xfId="5760" xr:uid="{0CA35AD8-F77A-4C04-B02C-1384A68A867D}"/>
    <cellStyle name="Normal 94 2 2" xfId="10367" xr:uid="{A5C8B032-32FE-43B4-9C92-8C067D1AC42E}"/>
    <cellStyle name="Normal 94 3" xfId="6997" xr:uid="{4AD080FF-D52F-43FC-BB17-C9C4679D55BF}"/>
    <cellStyle name="Normal 94 3 2" xfId="11604" xr:uid="{A2BFF7C3-5336-4C55-B71D-F81BA0FAA918}"/>
    <cellStyle name="Normal 94 4" xfId="8598" xr:uid="{631B4065-361B-4ED1-91E1-9E85BDBB5CAB}"/>
    <cellStyle name="Normal 95" xfId="3578" xr:uid="{62A8E0AD-697E-41D0-9C1F-56675C3A178B}"/>
    <cellStyle name="Normal 95 2" xfId="5774" xr:uid="{15A1B248-D49C-4139-84A1-A8B9679CA875}"/>
    <cellStyle name="Normal 95 2 2" xfId="10381" xr:uid="{895FF77F-2042-4931-9757-E2D7576AE1DF}"/>
    <cellStyle name="Normal 95 3" xfId="7011" xr:uid="{984D3EF1-3EE5-407F-8B4B-3EBF9ED187BF}"/>
    <cellStyle name="Normal 95 3 2" xfId="11618" xr:uid="{7970F15D-828A-4C3A-99BB-B5281EF274CF}"/>
    <cellStyle name="Normal 95 4" xfId="8612" xr:uid="{B2D536AE-10AB-4563-B70D-C248037A953C}"/>
    <cellStyle name="Normal 96" xfId="3592" xr:uid="{6F4F1549-F320-4670-90EB-FEB73662D2BA}"/>
    <cellStyle name="Normal 96 2" xfId="5788" xr:uid="{962B8CA2-398E-4510-8815-9EA4C544DD1C}"/>
    <cellStyle name="Normal 96 2 2" xfId="10395" xr:uid="{016154F4-E008-4465-84A0-8F5279A628D0}"/>
    <cellStyle name="Normal 96 3" xfId="7025" xr:uid="{C6567FA5-FD92-422F-A66B-46D068923031}"/>
    <cellStyle name="Normal 96 3 2" xfId="11632" xr:uid="{CD85E00F-E45E-43E5-B07A-B921DABAC0CB}"/>
    <cellStyle name="Normal 96 4" xfId="8626" xr:uid="{B7B5AA74-C89E-43A4-BE24-57543402C159}"/>
    <cellStyle name="Normal 97" xfId="3606" xr:uid="{A225C44D-4A3A-4E6E-8DE3-01E63D9DE544}"/>
    <cellStyle name="Normal 97 2" xfId="5802" xr:uid="{83062125-C91E-41F8-BA5B-91548C5F2C45}"/>
    <cellStyle name="Normal 97 2 2" xfId="10409" xr:uid="{5BC5AAC7-3033-4C99-BC67-5E25167B85D4}"/>
    <cellStyle name="Normal 97 3" xfId="7039" xr:uid="{E239DA64-690F-4B1F-B193-0CDF98C5768E}"/>
    <cellStyle name="Normal 97 3 2" xfId="11646" xr:uid="{4A735778-EFD2-49B5-8D7E-F134E4E47E15}"/>
    <cellStyle name="Normal 97 4" xfId="8640" xr:uid="{4331C632-ACF0-4AC7-B56E-88C79CAD31AF}"/>
    <cellStyle name="Normal 98" xfId="3620" xr:uid="{4AF6BF29-5FDE-45C9-B990-74E45C6FF80F}"/>
    <cellStyle name="Normal 98 2" xfId="5816" xr:uid="{BEBBBE05-AD6C-4212-9705-03A3547247C9}"/>
    <cellStyle name="Normal 98 2 2" xfId="10423" xr:uid="{5F1EF2AB-B118-43BC-888C-9B2724802352}"/>
    <cellStyle name="Normal 98 3" xfId="7053" xr:uid="{F6E3351E-D6C8-479F-984D-B68981C9DF66}"/>
    <cellStyle name="Normal 98 3 2" xfId="11660" xr:uid="{B0988699-C453-4550-8FB0-777CB28A0C04}"/>
    <cellStyle name="Normal 98 4" xfId="8654" xr:uid="{BF0DD400-4C5D-45FE-8B42-938BF5AAE911}"/>
    <cellStyle name="Normal 99" xfId="3634" xr:uid="{BE311CC6-ADA2-4235-9D4E-539FB37AABB7}"/>
    <cellStyle name="Normal 99 2" xfId="5830" xr:uid="{2D0F628B-B9D8-4C7F-BB77-DD7033C92B17}"/>
    <cellStyle name="Normal 99 2 2" xfId="10437" xr:uid="{C1E53F9E-0360-442C-863F-2BE5CD2557D3}"/>
    <cellStyle name="Normal 99 3" xfId="7067" xr:uid="{C96FFFE2-1F44-4913-8E14-C33C78ECED59}"/>
    <cellStyle name="Normal 99 3 2" xfId="11674" xr:uid="{AC298352-0A4C-4A90-A0BA-24D1A65E4DF4}"/>
    <cellStyle name="Normal 99 4" xfId="8668" xr:uid="{DEE44F9A-6139-4643-BB0B-6BA320268AA9}"/>
    <cellStyle name="Nota 10" xfId="451" xr:uid="{A43DC239-A834-41BB-84A0-E7028A381290}"/>
    <cellStyle name="Nota 10 2" xfId="1400" xr:uid="{30270052-D989-45FE-9BD6-AE182A1F3691}"/>
    <cellStyle name="Nota 10 2 2" xfId="4743" xr:uid="{23A6B55C-0827-4300-B384-423D1D0C1F3C}"/>
    <cellStyle name="Nota 10 2 2 2" xfId="9356" xr:uid="{1337B78E-8B7E-4E5D-8483-B4CFAAA7AD24}"/>
    <cellStyle name="Nota 10 2 3" xfId="5983" xr:uid="{5C635A73-4F34-44EC-B07B-1803C258BF2B}"/>
    <cellStyle name="Nota 10 2 3 2" xfId="10590" xr:uid="{C4DDEB1F-7E5A-46D1-9923-0EE725537E2B}"/>
    <cellStyle name="Nota 10 2 4" xfId="4348" xr:uid="{9728D2F0-BE14-40DA-B55C-850B412206DF}"/>
    <cellStyle name="Nota 10 2 4 2" xfId="14156" xr:uid="{33AAD32C-1C65-4B86-8059-E07AC46D8838}"/>
    <cellStyle name="Nota 10 2 5" xfId="9236" xr:uid="{0AA167E3-E334-4846-9977-D600D0F7B700}"/>
    <cellStyle name="Nota 10 3" xfId="4696" xr:uid="{D273CFDF-9073-48A4-BAE8-978896D210E5}"/>
    <cellStyle name="Nota 10 3 2" xfId="9322" xr:uid="{6F2F65DA-9043-4817-82FD-22AFB2CE43CC}"/>
    <cellStyle name="Nota 10 4" xfId="5948" xr:uid="{DFD6107A-2A1F-41DB-BB4F-2F1F06BBCAE8}"/>
    <cellStyle name="Nota 10 4 2" xfId="10555" xr:uid="{47C086FF-CF62-4D93-AA28-DF19E4EA938F}"/>
    <cellStyle name="Nota 10 5" xfId="2382" xr:uid="{A48FF9C7-D89D-44DB-BA05-1286F80DB377}"/>
    <cellStyle name="Nota 10 5 2" xfId="13470" xr:uid="{6FD49A76-DECB-4410-B30F-EDEFFAC595E1}"/>
    <cellStyle name="Nota 10 6" xfId="7473" xr:uid="{EB2F14A2-336E-48F1-B220-6510F3EB4AF4}"/>
    <cellStyle name="Nota 100" xfId="3719" xr:uid="{87285B23-D339-42A4-8675-9D3C31B49184}"/>
    <cellStyle name="Nota 100 2" xfId="8753" xr:uid="{8D8F6D53-1448-4305-A55C-A7FA05FE1DC8}"/>
    <cellStyle name="Nota 101" xfId="3733" xr:uid="{3A50AC17-23D6-40B0-A0A9-B7E99E80BB86}"/>
    <cellStyle name="Nota 101 2" xfId="8767" xr:uid="{E51A2E4F-C8CE-415F-96E8-13E22AC54F1E}"/>
    <cellStyle name="Nota 102" xfId="3747" xr:uid="{223E76B1-0601-4123-891D-F1567AD81978}"/>
    <cellStyle name="Nota 102 2" xfId="8781" xr:uid="{103C02CA-03A0-4998-AE0B-D2FA35079EC6}"/>
    <cellStyle name="Nota 103" xfId="3761" xr:uid="{FA1165D7-8B5C-4B6D-A8AD-33973E17891A}"/>
    <cellStyle name="Nota 103 2" xfId="8795" xr:uid="{05D3FB17-ED24-45D0-95FE-BF674187F086}"/>
    <cellStyle name="Nota 104" xfId="3775" xr:uid="{57FA7E99-5F60-4ACC-AC77-C5EC4A2C68C1}"/>
    <cellStyle name="Nota 104 2" xfId="8809" xr:uid="{698B850F-A563-40E6-A1B7-9295E0737762}"/>
    <cellStyle name="Nota 105" xfId="3789" xr:uid="{7F4DD5CD-2A22-4F12-9422-EC6D1080B990}"/>
    <cellStyle name="Nota 105 2" xfId="8823" xr:uid="{72F29A8E-FAF1-478F-8E55-C06FA7ED4C7D}"/>
    <cellStyle name="Nota 106" xfId="3803" xr:uid="{F9A0A98A-7764-4FB0-92E0-EAB9D4F46084}"/>
    <cellStyle name="Nota 106 2" xfId="8837" xr:uid="{99D7532A-99BF-4550-9911-7FAD201907D0}"/>
    <cellStyle name="Nota 107" xfId="3817" xr:uid="{18FA1C58-8772-4CC0-8892-49C033922377}"/>
    <cellStyle name="Nota 107 2" xfId="8851" xr:uid="{8B281D7E-4FCD-4466-B254-2584AC8F9642}"/>
    <cellStyle name="Nota 108" xfId="3831" xr:uid="{72102833-052A-4EC3-BB87-4624FAE67FDD}"/>
    <cellStyle name="Nota 108 2" xfId="8865" xr:uid="{6DC95D49-C02E-420B-B239-EB59313B10B1}"/>
    <cellStyle name="Nota 109" xfId="3845" xr:uid="{625E5559-A6C2-4B16-A10B-D038ED34E0EA}"/>
    <cellStyle name="Nota 109 2" xfId="8879" xr:uid="{2357F573-3BA7-41E6-843E-8EADBAC408B2}"/>
    <cellStyle name="Nota 11" xfId="466" xr:uid="{A5FB1100-C120-42B4-ADB3-07E2515084BF}"/>
    <cellStyle name="Nota 11 2" xfId="1415" xr:uid="{DE9A7CC8-A7D0-4B1E-B934-6C7EB0FB9909}"/>
    <cellStyle name="Nota 11 2 2" xfId="4744" xr:uid="{73749E8E-2229-4D98-A73A-62BA5898E339}"/>
    <cellStyle name="Nota 11 2 3" xfId="13287" xr:uid="{753F5981-320D-4F67-859C-AFA562761C5A}"/>
    <cellStyle name="Nota 11 3" xfId="4349" xr:uid="{089B22D0-D29D-49AC-9CF9-5DD791295F24}"/>
    <cellStyle name="Nota 11 4" xfId="2396" xr:uid="{9F8E2E25-32E8-4283-AEF0-1B830D945777}"/>
    <cellStyle name="Nota 11 4 2" xfId="13484" xr:uid="{E705E8D1-1FD7-4F6B-8D27-F1C8D52552A6}"/>
    <cellStyle name="Nota 11 5" xfId="7487" xr:uid="{4F0EBB72-B962-4FD7-9A5A-F29DBDBB95EF}"/>
    <cellStyle name="Nota 110" xfId="3859" xr:uid="{D7F1DD89-32AB-4284-A4E5-860C2A59C744}"/>
    <cellStyle name="Nota 110 2" xfId="8893" xr:uid="{F570CEE2-DE06-43FF-871F-8E3506A4B6A4}"/>
    <cellStyle name="Nota 111" xfId="3873" xr:uid="{3C8F2E72-E68E-4201-B392-6F706460B830}"/>
    <cellStyle name="Nota 111 2" xfId="8907" xr:uid="{973BA80E-CB19-493B-B2E4-0E8EB37EB727}"/>
    <cellStyle name="Nota 112" xfId="3887" xr:uid="{11576294-BC40-4D12-B7DE-D05E749E2C6E}"/>
    <cellStyle name="Nota 112 2" xfId="8921" xr:uid="{004189F9-E961-4D6E-A8AC-0D3F5E107CA0}"/>
    <cellStyle name="Nota 113" xfId="3901" xr:uid="{D35420B3-46FA-4789-8DCD-0843D8A8B2A5}"/>
    <cellStyle name="Nota 113 2" xfId="8935" xr:uid="{5A21D96C-2D89-4B97-92A8-EA626284FF05}"/>
    <cellStyle name="Nota 114" xfId="3915" xr:uid="{33154B59-8462-49C5-98B5-5925127EE90C}"/>
    <cellStyle name="Nota 114 2" xfId="8949" xr:uid="{D53E221D-9189-4108-B164-651962047298}"/>
    <cellStyle name="Nota 115" xfId="3929" xr:uid="{42291E9E-78A0-4B78-95EA-9F3F88629CE8}"/>
    <cellStyle name="Nota 115 2" xfId="8963" xr:uid="{417969A9-E3CA-46CD-8E61-2574DBE79059}"/>
    <cellStyle name="Nota 116" xfId="3943" xr:uid="{A3282C32-394F-4017-B6C2-642FB8282604}"/>
    <cellStyle name="Nota 116 2" xfId="8977" xr:uid="{9B67C9A1-06F6-4732-82E8-11F273D80A25}"/>
    <cellStyle name="Nota 117" xfId="3957" xr:uid="{10585DE9-29B1-4B24-B527-F273AAE2B017}"/>
    <cellStyle name="Nota 117 2" xfId="8991" xr:uid="{BE64374F-5124-471C-B972-C82D278F57B0}"/>
    <cellStyle name="Nota 118" xfId="3971" xr:uid="{0BEF642D-0172-4808-A814-BAA0E79CD03F}"/>
    <cellStyle name="Nota 118 2" xfId="9005" xr:uid="{3C938C40-7B81-4498-8284-A6E7F41ED1F0}"/>
    <cellStyle name="Nota 119" xfId="3985" xr:uid="{E785DD1B-5607-4DEC-A2B1-FE10941DBB86}"/>
    <cellStyle name="Nota 119 2" xfId="9019" xr:uid="{9C4FF5D2-F189-4735-8CAF-192A94029738}"/>
    <cellStyle name="Nota 12" xfId="481" xr:uid="{99F06315-E028-4C18-B5E0-DFCCB4BF9E9D}"/>
    <cellStyle name="Nota 12 2" xfId="1430" xr:uid="{6E085197-7919-4F53-A1FF-E6ABB65D4BB3}"/>
    <cellStyle name="Nota 12 2 2" xfId="4745" xr:uid="{36AA8E44-A870-48F1-951D-557A7A12E144}"/>
    <cellStyle name="Nota 12 2 2 2" xfId="14264" xr:uid="{4E87E783-D95C-4AD4-8A0B-34A6AABAD290}"/>
    <cellStyle name="Nota 12 2 3" xfId="9357" xr:uid="{0D09DDC6-A5BB-40ED-921F-2BBE7AEEC210}"/>
    <cellStyle name="Nota 12 3" xfId="5984" xr:uid="{28BBA9C9-B846-4FA1-BBB9-1D722D1BEB09}"/>
    <cellStyle name="Nota 12 3 2" xfId="10591" xr:uid="{1A7B1D92-E07F-4ED6-B630-8A0E4456D91C}"/>
    <cellStyle name="Nota 12 4" xfId="2411" xr:uid="{B4931CCD-02CD-456F-AEF1-50BC781ECA18}"/>
    <cellStyle name="Nota 12 4 2" xfId="13499" xr:uid="{C713EA68-5DB9-45E8-80E6-8AD3D5473F46}"/>
    <cellStyle name="Nota 12 5" xfId="7502" xr:uid="{193F62FB-D12A-46DA-994C-3659D281F08A}"/>
    <cellStyle name="Nota 120" xfId="4000" xr:uid="{72F12C21-0E41-4517-8E13-F94A021C9913}"/>
    <cellStyle name="Nota 120 2" xfId="9033" xr:uid="{1D70EBAD-123C-4110-ABA0-F978D87E1A26}"/>
    <cellStyle name="Nota 121" xfId="4014" xr:uid="{61F9E442-EF12-4D8D-84A2-C2C7E30500A4}"/>
    <cellStyle name="Nota 121 2" xfId="9047" xr:uid="{8D814D4C-C499-4E98-8849-E3866551F60B}"/>
    <cellStyle name="Nota 122" xfId="2258" xr:uid="{F81B8213-B575-4C17-8CFC-899CE6878894}"/>
    <cellStyle name="Nota 122 2" xfId="12247" xr:uid="{E7CEA7F0-96C2-4CED-BC42-6583A14F234B}"/>
    <cellStyle name="Nota 122 2 2" xfId="16313" xr:uid="{CD24656C-DC66-463C-B505-B449743AEF94}"/>
    <cellStyle name="Nota 122 2 2 2" xfId="21542" xr:uid="{CB880FA4-C4B6-4CA4-A001-625CCFC0A0E8}"/>
    <cellStyle name="Nota 122 2 3" xfId="18960" xr:uid="{11E8DB87-109F-4B6D-9A8B-B3797FBEA1AB}"/>
    <cellStyle name="Nota 122 3" xfId="13460" xr:uid="{AF40134E-E76B-46B0-A8C5-7EB96BD393BB}"/>
    <cellStyle name="Nota 122 3 2" xfId="18242" xr:uid="{3992357A-8779-492B-8B09-AABAEDF6AB17}"/>
    <cellStyle name="Nota 122 3 2 2" xfId="23465" xr:uid="{BE35AA19-9139-47B2-8168-9DC6117B5466}"/>
    <cellStyle name="Nota 122 3 3" xfId="17284" xr:uid="{C38BFE9E-2139-43A6-8413-D69C39C79709}"/>
    <cellStyle name="Nota 122 3 3 2" xfId="22510" xr:uid="{2DBF4DD0-C52D-481C-A650-5F9D6492CF36}"/>
    <cellStyle name="Nota 122 3 4" xfId="19932" xr:uid="{18D6DAEC-F98A-49CE-ABD2-7FEAD490639C}"/>
    <cellStyle name="Nota 122 4" xfId="14076" xr:uid="{0A658C66-3AA9-48AE-802C-7D09F2697DA2}"/>
    <cellStyle name="Nota 122 4 2" xfId="18288" xr:uid="{AB99EBF7-770C-4723-8998-68A86A7002B0}"/>
    <cellStyle name="Nota 122 4 2 2" xfId="23511" xr:uid="{5FC3392D-1B37-49C7-9BCA-E1100993EDC5}"/>
    <cellStyle name="Nota 122 4 3" xfId="19957" xr:uid="{CCDB0A5F-072B-48D4-AD1E-D1C3286E6521}"/>
    <cellStyle name="Nota 122 5" xfId="18348" xr:uid="{8A048691-B94F-4195-BE4E-B4411431B843}"/>
    <cellStyle name="Nota 123" xfId="4215" xr:uid="{D9C09E0A-F16B-4244-A6D5-6957B3F5E62D}"/>
    <cellStyle name="Nota 123 2" xfId="12314" xr:uid="{84718550-7814-4D83-86FD-2F00BEF84F6D}"/>
    <cellStyle name="Nota 123 2 2" xfId="16379" xr:uid="{627E05DC-E517-4128-A497-3259582AD1F5}"/>
    <cellStyle name="Nota 123 2 2 2" xfId="21608" xr:uid="{A7B22E11-6183-4B3A-B65D-EBF39BF2555E}"/>
    <cellStyle name="Nota 123 2 3" xfId="19026" xr:uid="{DF26CE7D-00A5-4B5C-AFC8-8E9E8C5E845F}"/>
    <cellStyle name="Nota 123 3" xfId="14135" xr:uid="{3B60E42E-98D3-4CCB-B3DF-49A67D22FBEA}"/>
    <cellStyle name="Nota 123 3 2" xfId="18259" xr:uid="{932259B9-E84E-4DD9-B04D-3ABC2D4B2243}"/>
    <cellStyle name="Nota 123 3 2 2" xfId="23482" xr:uid="{69268FB9-156E-41A4-ABFC-C536698DCC75}"/>
    <cellStyle name="Nota 123 3 3" xfId="17329" xr:uid="{21BD1E95-8C13-4C20-965C-E535968E1438}"/>
    <cellStyle name="Nota 123 3 3 2" xfId="22555" xr:uid="{34458DF7-4947-4E79-A9B9-F00FE6D61403}"/>
    <cellStyle name="Nota 123 3 4" xfId="19982" xr:uid="{A8848B39-1D7D-4EA9-AA2D-F3F9AD2DAE18}"/>
    <cellStyle name="Nota 123 4" xfId="13164" xr:uid="{8518BCCF-676A-452B-B7CB-565E16E93A50}"/>
    <cellStyle name="Nota 123 4 2" xfId="18241" xr:uid="{8B4ACAA0-42D5-4262-B576-9469E40CEC46}"/>
    <cellStyle name="Nota 123 4 2 2" xfId="23464" xr:uid="{475A9918-8777-4236-B22E-78901D035447}"/>
    <cellStyle name="Nota 123 4 3" xfId="19820" xr:uid="{549A23F7-6A98-4AB8-BD04-CEFD1B3BFF1E}"/>
    <cellStyle name="Nota 123 5" xfId="18414" xr:uid="{4CBD01F7-7EAF-411D-8387-378941C296E9}"/>
    <cellStyle name="Nota 13" xfId="496" xr:uid="{E832E393-3E97-4DC2-AAFB-3CBF1B4F79C4}"/>
    <cellStyle name="Nota 13 2" xfId="1445" xr:uid="{5DE7EE62-DC18-4128-8E93-18CA580D2E7B}"/>
    <cellStyle name="Nota 13 2 2" xfId="4746" xr:uid="{5AF65412-C44A-40F6-B19C-327291A63958}"/>
    <cellStyle name="Nota 13 2 2 2" xfId="14265" xr:uid="{67147A5F-99B2-4E10-9F01-469D9D63C029}"/>
    <cellStyle name="Nota 13 2 3" xfId="9358" xr:uid="{0416C42E-293F-4395-A480-729E5EE7292E}"/>
    <cellStyle name="Nota 13 3" xfId="5985" xr:uid="{B627A068-B756-43B1-8CC5-4CDFF00D271E}"/>
    <cellStyle name="Nota 13 3 2" xfId="10592" xr:uid="{F63DDEB2-AC91-490C-9CD8-EC3F6BE8D855}"/>
    <cellStyle name="Nota 13 4" xfId="2426" xr:uid="{31B5049D-2344-4D5F-AAA0-070D7EC59572}"/>
    <cellStyle name="Nota 13 4 2" xfId="13514" xr:uid="{AC68D582-B488-44D0-B9E6-F68527CAEAF0}"/>
    <cellStyle name="Nota 13 5" xfId="7517" xr:uid="{9A96B8A5-175D-4719-B01F-428FE7D204DE}"/>
    <cellStyle name="Nota 14" xfId="511" xr:uid="{3A1CDE20-A3C2-40F5-BEC6-F39F2B144C99}"/>
    <cellStyle name="Nota 14 2" xfId="1460" xr:uid="{07A4FF2D-3DF3-4B54-B95A-F1C0E753F66A}"/>
    <cellStyle name="Nota 14 2 2" xfId="4747" xr:uid="{62BEFD04-890D-4CC0-8A36-76E010B35F85}"/>
    <cellStyle name="Nota 14 2 2 2" xfId="14266" xr:uid="{04ADD3A8-1422-4EC0-A1A0-223FC8834ED9}"/>
    <cellStyle name="Nota 14 2 3" xfId="9359" xr:uid="{F8A8E8C4-E1A7-4730-AE49-76612F8FFB55}"/>
    <cellStyle name="Nota 14 3" xfId="5986" xr:uid="{7265E8F9-C995-4248-9221-71A9ED992BF5}"/>
    <cellStyle name="Nota 14 3 2" xfId="10593" xr:uid="{3A230B3A-F0FB-408E-982F-2D2DE01304D6}"/>
    <cellStyle name="Nota 14 4" xfId="2441" xr:uid="{6BD717E3-749A-45E5-B140-869DEE171E9D}"/>
    <cellStyle name="Nota 14 4 2" xfId="13529" xr:uid="{B6EA5BD9-897F-4749-9C90-0D1E1C927FF5}"/>
    <cellStyle name="Nota 14 5" xfId="7532" xr:uid="{EF69BEB5-F6AB-40FC-AC6B-0892DB8C954E}"/>
    <cellStyle name="Nota 15" xfId="526" xr:uid="{ABB33B35-33D4-42AE-847E-985EE44E4E9A}"/>
    <cellStyle name="Nota 15 2" xfId="1475" xr:uid="{7AC7E3EA-548D-4F72-91D2-092FBC99AA73}"/>
    <cellStyle name="Nota 15 2 2" xfId="4748" xr:uid="{69A69BD6-2F4F-44CB-9022-47FA2D0B0F39}"/>
    <cellStyle name="Nota 15 2 3" xfId="13316" xr:uid="{9B0CD78F-57D8-491E-82B2-3C65CF671A5F}"/>
    <cellStyle name="Nota 15 3" xfId="4350" xr:uid="{B60E5F2C-6A0E-471B-8E21-9E07557A1A22}"/>
    <cellStyle name="Nota 15 4" xfId="2456" xr:uid="{B04B5585-2FB2-479E-AD86-ABAB0355623D}"/>
    <cellStyle name="Nota 15 4 2" xfId="13544" xr:uid="{A55C1063-966F-4706-9577-37FDAD662567}"/>
    <cellStyle name="Nota 15 5" xfId="7547" xr:uid="{84CE1E3F-EF8B-4AD9-9898-B1E83AB28BC7}"/>
    <cellStyle name="Nota 16" xfId="541" xr:uid="{C0B61714-7F4F-498D-B787-0F6394E5FEF2}"/>
    <cellStyle name="Nota 16 2" xfId="1490" xr:uid="{E74387DA-DDF1-432E-9CAD-4B7FD38EE064}"/>
    <cellStyle name="Nota 16 2 2" xfId="4749" xr:uid="{2BBC7474-7DF6-45BE-9A64-D510EC7BAB94}"/>
    <cellStyle name="Nota 16 2 3" xfId="13318" xr:uid="{E12D6270-4F52-40B5-81E4-99A95722E3BD}"/>
    <cellStyle name="Nota 16 3" xfId="4351" xr:uid="{31091DDA-B06E-4FF4-87AA-2B30205F4A47}"/>
    <cellStyle name="Nota 16 4" xfId="2475" xr:uid="{EA55E761-CC48-45B0-B2DF-F0B3A8A4D4F4}"/>
    <cellStyle name="Nota 16 4 2" xfId="13563" xr:uid="{FFCE3250-3338-490D-9E85-1CDDE7A2BF99}"/>
    <cellStyle name="Nota 16 5" xfId="7566" xr:uid="{E923FA5D-BCBB-421D-B1C7-41B287E02DEE}"/>
    <cellStyle name="Nota 17" xfId="556" xr:uid="{E67D6B1E-D224-41AF-89B5-EDCCA59A8C6C}"/>
    <cellStyle name="Nota 17 2" xfId="1505" xr:uid="{909C65C9-0722-4EB1-8538-A188BEE1AAEE}"/>
    <cellStyle name="Nota 17 2 2" xfId="4750" xr:uid="{ECE456FA-6A96-47DE-915C-CAE5D4E23828}"/>
    <cellStyle name="Nota 17 2 3" xfId="13321" xr:uid="{DC3128BB-6CE4-4806-9450-D477ABC0D3AB}"/>
    <cellStyle name="Nota 17 3" xfId="4352" xr:uid="{026901F0-E44C-449F-8DFF-4A1FEBAAADC4}"/>
    <cellStyle name="Nota 17 4" xfId="2494" xr:uid="{28B41B3D-E174-4226-873B-6DEED1488DCE}"/>
    <cellStyle name="Nota 17 4 2" xfId="13581" xr:uid="{E2A6ABA9-E318-4615-A30A-06B37BBA3F55}"/>
    <cellStyle name="Nota 17 5" xfId="7585" xr:uid="{2CBE2D86-7AE8-498D-B3C8-D4BE86595527}"/>
    <cellStyle name="Nota 18" xfId="571" xr:uid="{C1D5A16C-68A0-4BBE-A074-32C427AA4944}"/>
    <cellStyle name="Nota 18 2" xfId="1520" xr:uid="{B2C5FB2B-FA28-413C-BBA2-981BA048005C}"/>
    <cellStyle name="Nota 18 2 2" xfId="4751" xr:uid="{C2CD0221-F7D3-4DEB-BF0E-2104660236EE}"/>
    <cellStyle name="Nota 18 2 3" xfId="13323" xr:uid="{FC92CD2B-8CD7-4AE4-8738-CA641F6DAC5E}"/>
    <cellStyle name="Nota 18 3" xfId="4353" xr:uid="{C1DF220F-EA5F-4EE5-9C85-4C9290197D0E}"/>
    <cellStyle name="Nota 18 4" xfId="2509" xr:uid="{F6E674AA-35C1-4C9B-BB28-1608B4D609A1}"/>
    <cellStyle name="Nota 18 4 2" xfId="13596" xr:uid="{0360429E-C6EC-4542-ADD1-257DEC965C5F}"/>
    <cellStyle name="Nota 18 5" xfId="7600" xr:uid="{4D0F029F-AE7F-4AD8-80D6-ACB5CC16B94F}"/>
    <cellStyle name="Nota 19" xfId="586" xr:uid="{DF36BC46-0668-4DAA-A355-980320908080}"/>
    <cellStyle name="Nota 19 2" xfId="1535" xr:uid="{91EE5A5D-E1BC-436F-960D-72125DB53923}"/>
    <cellStyle name="Nota 19 2 2" xfId="4752" xr:uid="{32D7943E-6C56-4216-A222-4AE1F0AE53C7}"/>
    <cellStyle name="Nota 19 2 3" xfId="13325" xr:uid="{EF244F18-1EEF-40C7-A2C8-0D372A8AB829}"/>
    <cellStyle name="Nota 19 3" xfId="4354" xr:uid="{6A9105EB-92AC-4792-B65F-15E002C92DE6}"/>
    <cellStyle name="Nota 19 4" xfId="2524" xr:uid="{DE70A049-9FF7-4C28-8B76-4783FE410338}"/>
    <cellStyle name="Nota 19 4 2" xfId="13611" xr:uid="{67FFE242-DF79-44D2-AD4E-C5062A781B88}"/>
    <cellStyle name="Nota 19 5" xfId="7615" xr:uid="{F1D74BD2-4224-4415-A70C-D5ECD99BD004}"/>
    <cellStyle name="Nota 2" xfId="37" xr:uid="{00000000-0005-0000-0000-00002F000000}"/>
    <cellStyle name="Nota 2 2" xfId="986" xr:uid="{E9464858-E2A2-4535-A251-262AEF3B1A77}"/>
    <cellStyle name="Nota 2 2 2" xfId="1806" xr:uid="{9C860E30-7277-47D8-B4AA-E75961928E58}"/>
    <cellStyle name="Nota 2 2 2 2" xfId="4753" xr:uid="{5B2C749B-9F7F-4FB3-B125-724FD71ABB0F}"/>
    <cellStyle name="Nota 2 2 2 2 2" xfId="14267" xr:uid="{70930FA3-94FA-4AFC-B6F6-00621FECF064}"/>
    <cellStyle name="Nota 2 2 2 3" xfId="9360" xr:uid="{05371A73-FCF4-4B9E-BBBC-FD66517B7B06}"/>
    <cellStyle name="Nota 2 2 3" xfId="5987" xr:uid="{D5AF76E3-06D5-49B1-ABB6-7557187041AB}"/>
    <cellStyle name="Nota 2 2 3 2" xfId="10594" xr:uid="{442983C5-8CA8-4FFE-9632-F1D04EE200B8}"/>
    <cellStyle name="Nota 2 2 4" xfId="4355" xr:uid="{E2C15217-EF99-4647-A447-296E31F06A9C}"/>
    <cellStyle name="Nota 2 2 4 2" xfId="14157" xr:uid="{81D7574B-C677-4C9B-BF7E-6A0D9773B4C2}"/>
    <cellStyle name="Nota 2 2 5" xfId="9237" xr:uid="{5C112E41-6739-4C72-9CDE-78395A27DE71}"/>
    <cellStyle name="Nota 2 3" xfId="1327" xr:uid="{26E7ADB7-D193-4EC5-BE0C-59547518144B}"/>
    <cellStyle name="Nota 2 3 2" xfId="4573" xr:uid="{358F85BF-4FC8-473F-8AF8-0C321B83C563}"/>
    <cellStyle name="Nota 2 3 2 2" xfId="14196" xr:uid="{7E9910C9-4532-4069-A183-8B53C39E7DAA}"/>
    <cellStyle name="Nota 2 3 3" xfId="9283" xr:uid="{C5F7C830-60A0-4E7C-954F-1FCC48E42E86}"/>
    <cellStyle name="Nota 2 4" xfId="5905" xr:uid="{34B1ABC5-372A-42FB-A412-5C155857A56C}"/>
    <cellStyle name="Nota 2 4 2" xfId="10512" xr:uid="{A12A7C44-A6C9-4E1F-BEAC-ECF630744333}"/>
    <cellStyle name="Nota 2 5" xfId="7307" xr:uid="{CB670BE0-C2EA-4650-9AA3-C4BDC504A6F5}"/>
    <cellStyle name="Nota 2 5 2" xfId="12459" xr:uid="{78809B34-8445-4728-9539-239CAABF26AE}"/>
    <cellStyle name="Nota 2 5 2 2" xfId="16523" xr:uid="{CDE63F83-BC91-42A1-B6A8-294B3C4DEBBA}"/>
    <cellStyle name="Nota 2 5 2 2 2" xfId="21752" xr:uid="{AB5B7926-5213-4388-A8E8-A5F07BA0FC79}"/>
    <cellStyle name="Nota 2 5 2 3" xfId="19170" xr:uid="{041F1EAB-CA62-429A-B4BC-CAEAC2054B92}"/>
    <cellStyle name="Nota 2 5 3" xfId="14883" xr:uid="{C106C880-C075-4DD3-9176-000BB48071FE}"/>
    <cellStyle name="Nota 2 5 3 2" xfId="18245" xr:uid="{D1566D7A-3784-4310-B1AB-C722A3B91C5B}"/>
    <cellStyle name="Nota 2 5 3 2 2" xfId="23468" xr:uid="{5669DEB1-5CB4-44AC-B8B7-115968CE45AB}"/>
    <cellStyle name="Nota 2 5 3 3" xfId="17470" xr:uid="{C54B05E2-74BC-4A65-97A9-4B575C451557}"/>
    <cellStyle name="Nota 2 5 3 3 2" xfId="22696" xr:uid="{B0208ACC-187C-4132-8841-790920C1E813}"/>
    <cellStyle name="Nota 2 5 3 4" xfId="20127" xr:uid="{4AB13398-D369-40B3-A79E-888465DA3C0D}"/>
    <cellStyle name="Nota 2 5 4" xfId="15277" xr:uid="{BEFCD452-B148-4337-80D2-E442726E7FCC}"/>
    <cellStyle name="Nota 2 5 4 2" xfId="18279" xr:uid="{56BBF553-03EB-40D1-B9B2-DDD71DD8ED20}"/>
    <cellStyle name="Nota 2 5 4 2 2" xfId="23502" xr:uid="{4D1B27AE-588B-4340-BCF3-674D6BE821D6}"/>
    <cellStyle name="Nota 2 5 4 3" xfId="20519" xr:uid="{15FEB363-2CC1-4A61-989F-C2D012E10AB3}"/>
    <cellStyle name="Nota 2 5 5" xfId="18558" xr:uid="{66D7FCD3-D107-4BCD-A527-2822E6040CD0}"/>
    <cellStyle name="Nota 2 6" xfId="2259" xr:uid="{19D41D6E-F5BC-40E4-8FD9-708F891E15EB}"/>
    <cellStyle name="Nota 2 6 2" xfId="13461" xr:uid="{1F4AEE82-4328-4402-80DE-677755F0A26F}"/>
    <cellStyle name="Nota 2 7" xfId="369" xr:uid="{422E8FE3-8BF1-4313-9CBC-89D3B919C066}"/>
    <cellStyle name="Nota 2 8" xfId="7467" xr:uid="{0282C19D-FCB3-47F2-A1B2-3D048FA87120}"/>
    <cellStyle name="Nota 20" xfId="601" xr:uid="{D1DC6BED-275E-43A2-8A56-237962C36EBF}"/>
    <cellStyle name="Nota 20 2" xfId="1550" xr:uid="{AE3022C2-CA8D-448A-B8A4-7268E65FEB30}"/>
    <cellStyle name="Nota 20 2 2" xfId="4767" xr:uid="{0123E5B7-D2A6-43A6-BDCD-EDE0AF50D10E}"/>
    <cellStyle name="Nota 20 2 2 2" xfId="14275" xr:uid="{FA7FB38E-254B-49FF-8E7A-8810870C22AD}"/>
    <cellStyle name="Nota 20 2 3" xfId="9374" xr:uid="{A2DC6CB0-5328-4C9F-B237-48804CF2F146}"/>
    <cellStyle name="Nota 20 3" xfId="6004" xr:uid="{311780B0-9AD0-4AB7-9D66-E6A2FB8707EE}"/>
    <cellStyle name="Nota 20 3 2" xfId="10611" xr:uid="{D58B8B45-E1B2-47C9-8B99-CEDE282AA36B}"/>
    <cellStyle name="Nota 20 4" xfId="2539" xr:uid="{82F8DD25-7A4E-4675-96AC-528EB63D6A86}"/>
    <cellStyle name="Nota 20 4 2" xfId="13626" xr:uid="{07973328-124E-4DD0-A5A0-66632AE5F04A}"/>
    <cellStyle name="Nota 20 5" xfId="7630" xr:uid="{37BA2E7D-8CF5-4A30-A700-A87F415A3926}"/>
    <cellStyle name="Nota 21" xfId="616" xr:uid="{56F5C498-DDE1-4632-9398-DE6FF537B920}"/>
    <cellStyle name="Nota 21 2" xfId="1565" xr:uid="{3213149E-30E3-46CE-961B-F78B0EE880A4}"/>
    <cellStyle name="Nota 21 2 2" xfId="4794" xr:uid="{286E7B11-B1C8-492B-9431-A7B157FDAE50}"/>
    <cellStyle name="Nota 21 2 2 2" xfId="14302" xr:uid="{F9E02E42-345D-4714-8C05-DA4AE84EF251}"/>
    <cellStyle name="Nota 21 2 3" xfId="9401" xr:uid="{3F3F3701-D00F-4514-A03F-78B02D11A090}"/>
    <cellStyle name="Nota 21 3" xfId="6031" xr:uid="{6B94C285-FC96-4A4F-AE72-FB60A96C4D7B}"/>
    <cellStyle name="Nota 21 3 2" xfId="10638" xr:uid="{D2CB4978-44C6-4B3C-9D85-FDEDB3E7F6C5}"/>
    <cellStyle name="Nota 21 4" xfId="2554" xr:uid="{9FF795C4-0E10-448F-B3F6-01C882662F6A}"/>
    <cellStyle name="Nota 21 4 2" xfId="13641" xr:uid="{BCAEC639-C971-4D47-B233-B17A1A9EF48E}"/>
    <cellStyle name="Nota 21 5" xfId="7645" xr:uid="{F8FBEE4A-7ACA-4FEE-86CC-32C197DF896A}"/>
    <cellStyle name="Nota 22" xfId="631" xr:uid="{820A2435-2A65-4D70-8623-A3CC98AA5F7B}"/>
    <cellStyle name="Nota 22 2" xfId="1580" xr:uid="{D65ABF4A-F7D5-4023-B5E0-4F712EDFAD3F}"/>
    <cellStyle name="Nota 22 2 2" xfId="4809" xr:uid="{2A45B042-A29D-49C2-834E-1D52759C54CE}"/>
    <cellStyle name="Nota 22 2 2 2" xfId="14317" xr:uid="{B8E51EE8-5901-48BC-8075-C7399D9237AC}"/>
    <cellStyle name="Nota 22 2 3" xfId="9416" xr:uid="{D97862E0-A605-4AE0-A891-1A7610135B45}"/>
    <cellStyle name="Nota 22 3" xfId="6046" xr:uid="{FDE0C14B-740D-4483-8829-4B6BE53C2579}"/>
    <cellStyle name="Nota 22 3 2" xfId="10653" xr:uid="{59FF7648-79E6-4BE2-8B29-674376ED20CB}"/>
    <cellStyle name="Nota 22 4" xfId="2569" xr:uid="{460A0887-83DC-4D0A-A31F-84CFE21D61FB}"/>
    <cellStyle name="Nota 22 4 2" xfId="13656" xr:uid="{365440FD-66A6-4C02-B524-2B68BF73D466}"/>
    <cellStyle name="Nota 22 5" xfId="7660" xr:uid="{05C185B9-7A2D-4A83-B8F7-52128405E081}"/>
    <cellStyle name="Nota 23" xfId="646" xr:uid="{4B03CE55-3D9D-48F4-99FC-C325EF8F1BCF}"/>
    <cellStyle name="Nota 23 2" xfId="1595" xr:uid="{745AC61D-C642-4A24-9A20-C5C24D0BA2E8}"/>
    <cellStyle name="Nota 23 2 2" xfId="4824" xr:uid="{6A159075-3BCA-4C83-A17A-A711B1D4FE01}"/>
    <cellStyle name="Nota 23 2 2 2" xfId="14332" xr:uid="{E7A0B69E-3CA2-4640-82C3-BBEFE508EFD2}"/>
    <cellStyle name="Nota 23 2 3" xfId="9431" xr:uid="{8DC73465-5A95-4C4D-9505-9B1B40C636E2}"/>
    <cellStyle name="Nota 23 3" xfId="6061" xr:uid="{D7FDFF7F-CFA3-45F0-87A2-80531939ED55}"/>
    <cellStyle name="Nota 23 3 2" xfId="10668" xr:uid="{4D48858C-9493-4927-B40C-ED7814BEFABB}"/>
    <cellStyle name="Nota 23 4" xfId="2583" xr:uid="{2C5A6221-DF2E-42A9-8E67-1D3491EC2CDC}"/>
    <cellStyle name="Nota 23 4 2" xfId="13670" xr:uid="{52F0DF3E-CF4F-4A77-9DB5-71258760573D}"/>
    <cellStyle name="Nota 23 5" xfId="7674" xr:uid="{F721EB4A-ACC8-4F28-B2EF-F27310787A10}"/>
    <cellStyle name="Nota 24" xfId="661" xr:uid="{4D00F150-22F7-41A5-B8FD-F218842EB891}"/>
    <cellStyle name="Nota 24 2" xfId="1610" xr:uid="{8416EA85-E4F0-4959-97B0-6D2595471B5D}"/>
    <cellStyle name="Nota 24 2 2" xfId="4839" xr:uid="{AD660E84-A3C0-4B5E-89CE-170BE10F5FB7}"/>
    <cellStyle name="Nota 24 2 2 2" xfId="14347" xr:uid="{27557AC8-65DE-42CA-B32B-CFE18BE31F95}"/>
    <cellStyle name="Nota 24 2 3" xfId="9446" xr:uid="{72C0D847-93DF-440C-9694-395F32000941}"/>
    <cellStyle name="Nota 24 3" xfId="6076" xr:uid="{93F15443-DE67-4E0A-BE84-D02B3A2180E8}"/>
    <cellStyle name="Nota 24 3 2" xfId="10683" xr:uid="{87B9A335-06D3-4E0D-A3B8-8196209AE40A}"/>
    <cellStyle name="Nota 24 4" xfId="2597" xr:uid="{B166FC58-87AB-4C39-99E0-6E1E35B5BEDD}"/>
    <cellStyle name="Nota 24 4 2" xfId="13684" xr:uid="{D782A7C8-32F7-4A3C-A727-177D30190369}"/>
    <cellStyle name="Nota 24 5" xfId="7688" xr:uid="{60738E46-CFAA-4CC2-A79E-CE4E3B43E14D}"/>
    <cellStyle name="Nota 25" xfId="675" xr:uid="{05E525D2-AF53-4F6D-ABB7-6B16FBEFE715}"/>
    <cellStyle name="Nota 25 2" xfId="1624" xr:uid="{B1989500-DEAE-42BB-906E-8398A27A1E1A}"/>
    <cellStyle name="Nota 25 2 2" xfId="4854" xr:uid="{43D46003-67F7-42A8-AD23-C4B9D2EBABB0}"/>
    <cellStyle name="Nota 25 2 2 2" xfId="14362" xr:uid="{6F5BA32C-D3D7-40E5-B0E4-266C742A7F87}"/>
    <cellStyle name="Nota 25 2 3" xfId="9461" xr:uid="{FE68A063-9054-46F9-AB95-3CFEC577656F}"/>
    <cellStyle name="Nota 25 3" xfId="6091" xr:uid="{87D1BC2F-015B-4D20-BDE1-DB4250F0854D}"/>
    <cellStyle name="Nota 25 3 2" xfId="10698" xr:uid="{94D6BF86-A807-4480-B440-723E9CFBE55D}"/>
    <cellStyle name="Nota 25 4" xfId="2611" xr:uid="{9CF94432-030C-42FF-82ED-F7814B4E6348}"/>
    <cellStyle name="Nota 25 4 2" xfId="13698" xr:uid="{1A718FE1-4FF2-4918-A4AB-67F945DA0BA0}"/>
    <cellStyle name="Nota 25 5" xfId="7702" xr:uid="{27A11630-0040-4437-9452-CF1DB44AF302}"/>
    <cellStyle name="Nota 26" xfId="689" xr:uid="{F0D563E3-4139-4088-92C4-576823852692}"/>
    <cellStyle name="Nota 26 2" xfId="1638" xr:uid="{05DE151E-DC81-46D1-BA53-80FA5030CCAC}"/>
    <cellStyle name="Nota 26 2 2" xfId="4868" xr:uid="{2A90284D-24AD-4E9F-95BA-7165612FBF9C}"/>
    <cellStyle name="Nota 26 2 2 2" xfId="14376" xr:uid="{B0BA5D67-23DF-49E6-BCA4-A5FD6CAE371C}"/>
    <cellStyle name="Nota 26 2 3" xfId="9475" xr:uid="{F30B663F-6245-43C9-A15D-F204802D5274}"/>
    <cellStyle name="Nota 26 3" xfId="6105" xr:uid="{347EEB55-036B-4176-A9EE-6EA9B1E653F3}"/>
    <cellStyle name="Nota 26 3 2" xfId="10712" xr:uid="{03E6D701-A148-4885-8294-8CAEE511092C}"/>
    <cellStyle name="Nota 26 4" xfId="2625" xr:uid="{65EFCA57-2DAF-4967-8C90-81413D3E15D6}"/>
    <cellStyle name="Nota 26 4 2" xfId="13712" xr:uid="{BB47511E-FC7B-40D2-A06E-34DEBA4322B1}"/>
    <cellStyle name="Nota 26 5" xfId="7716" xr:uid="{FFAA7091-30E8-4F4B-AB4A-0F769BB4AB7B}"/>
    <cellStyle name="Nota 27" xfId="703" xr:uid="{02E76E6F-2454-4CBD-AB21-7A5227312579}"/>
    <cellStyle name="Nota 27 2" xfId="1652" xr:uid="{F7765196-05D2-4155-AE41-6A14C9458E7D}"/>
    <cellStyle name="Nota 27 2 2" xfId="4883" xr:uid="{EEFBE713-AE23-4FDD-84E9-00004334E43B}"/>
    <cellStyle name="Nota 27 2 2 2" xfId="14391" xr:uid="{CBDB218D-9239-4821-A82B-80C0B0FD89AA}"/>
    <cellStyle name="Nota 27 2 3" xfId="9490" xr:uid="{C15DD8F3-7809-4AB7-834E-7001D8DC3AE9}"/>
    <cellStyle name="Nota 27 3" xfId="6120" xr:uid="{895DECC4-3881-4E77-8DE8-ADB97B4C70E4}"/>
    <cellStyle name="Nota 27 3 2" xfId="10727" xr:uid="{8303AF7B-760B-452B-AA7A-D67605E2FF18}"/>
    <cellStyle name="Nota 27 4" xfId="2639" xr:uid="{6200B34C-9DC3-49CD-83E5-ADABDA9368D3}"/>
    <cellStyle name="Nota 27 4 2" xfId="13726" xr:uid="{F5247BB9-47BA-40A2-88C6-80DCF7A55BF5}"/>
    <cellStyle name="Nota 27 5" xfId="7730" xr:uid="{3B2F4D34-0833-4804-9FB0-E96CF6251008}"/>
    <cellStyle name="Nota 28" xfId="718" xr:uid="{329FE4A6-57D5-4D7E-9042-0FCF257A0838}"/>
    <cellStyle name="Nota 28 2" xfId="1667" xr:uid="{A75BB6B8-BEA4-443C-9D51-381D91A9CAFF}"/>
    <cellStyle name="Nota 28 2 2" xfId="4897" xr:uid="{11DA79F0-039F-4213-9207-572048366EB3}"/>
    <cellStyle name="Nota 28 2 2 2" xfId="14405" xr:uid="{85D365EA-32BE-49B4-9EB6-7DE391391D5A}"/>
    <cellStyle name="Nota 28 2 3" xfId="9504" xr:uid="{C2518D78-2B10-40DD-B45B-EE33F1A6653C}"/>
    <cellStyle name="Nota 28 3" xfId="6134" xr:uid="{83D0024A-7DE1-4C99-847A-FC62E57073F5}"/>
    <cellStyle name="Nota 28 3 2" xfId="10741" xr:uid="{064C8CD9-C9DE-4739-B5A0-0617CB2E7C06}"/>
    <cellStyle name="Nota 28 4" xfId="2653" xr:uid="{CFB1A934-5D24-48A6-87DD-B4DB3B3DD5A7}"/>
    <cellStyle name="Nota 28 4 2" xfId="13740" xr:uid="{3438D6E6-77C9-4674-BAE9-6DD70209A245}"/>
    <cellStyle name="Nota 28 5" xfId="7744" xr:uid="{AB522D7B-4938-4543-A2B8-45BEAFEEF977}"/>
    <cellStyle name="Nota 29" xfId="987" xr:uid="{172BFA2B-F44F-4E2E-A02E-C39CD427F9A6}"/>
    <cellStyle name="Nota 29 2" xfId="1807" xr:uid="{721F9308-ABBA-476E-8646-D89D30922ABA}"/>
    <cellStyle name="Nota 29 2 2" xfId="4911" xr:uid="{768A4127-9E7A-4886-8332-F4FEA5B6438E}"/>
    <cellStyle name="Nota 29 2 2 2" xfId="14419" xr:uid="{5BB02473-1736-4D46-810C-F957989B66B4}"/>
    <cellStyle name="Nota 29 2 3" xfId="9518" xr:uid="{E106572D-A048-43EE-807A-CC87FDB64188}"/>
    <cellStyle name="Nota 29 3" xfId="6148" xr:uid="{53639F6C-6FFF-476F-A46E-9F68F8BF05F5}"/>
    <cellStyle name="Nota 29 3 2" xfId="10755" xr:uid="{E0FD6F7C-2D20-4026-A64F-328920D3D949}"/>
    <cellStyle name="Nota 29 4" xfId="2667" xr:uid="{6AB5B073-D210-43D0-81E2-1122ACBA8C38}"/>
    <cellStyle name="Nota 29 4 2" xfId="13754" xr:uid="{9A3A82A5-29ED-48E7-96D8-37AC9A82978D}"/>
    <cellStyle name="Nota 29 5" xfId="7758" xr:uid="{2DD6ED6C-6CEF-442B-978F-A394DDA372EB}"/>
    <cellStyle name="Nota 3" xfId="169" xr:uid="{DFFBFE25-59F2-423D-A9B0-8992736CE1C0}"/>
    <cellStyle name="Nota 3 2" xfId="265" xr:uid="{9E2555F9-07C2-4745-AA95-A20871765A3E}"/>
    <cellStyle name="Nota 3 2 2" xfId="4622" xr:uid="{4D03AD33-652E-48DE-9BA5-EFF6FED748BE}"/>
    <cellStyle name="Nota 3 2 3" xfId="4269" xr:uid="{31BF04AA-469A-47D7-8FE1-1E68087D7E90}"/>
    <cellStyle name="Nota 3 2 4" xfId="988" xr:uid="{0F0FA7A7-9F62-447B-B56D-F213F0AD6B1E}"/>
    <cellStyle name="Nota 3 3" xfId="1328" xr:uid="{404BAF0C-F89E-43AB-ABFC-E61DE9011C4E}"/>
    <cellStyle name="Nota 3 3 2" xfId="4577" xr:uid="{1C8C2591-4AE1-4A92-8AF7-FDDCF50DD3F4}"/>
    <cellStyle name="Nota 3 3 3" xfId="13235" xr:uid="{2D230DA3-2FE9-495A-B736-5FF17ABCB623}"/>
    <cellStyle name="Nota 3 4" xfId="7227" xr:uid="{F8584039-1A14-4141-8005-585780C17FD6}"/>
    <cellStyle name="Nota 3 4 2" xfId="12433" xr:uid="{7C77EBBB-3A45-4ABE-9B48-DA24E2AAF0B6}"/>
    <cellStyle name="Nota 3 4 2 2" xfId="16497" xr:uid="{F9D544A7-9CDD-403A-9145-89F9376118C2}"/>
    <cellStyle name="Nota 3 4 2 2 2" xfId="21726" xr:uid="{352C357A-8249-449E-83E0-84367421720A}"/>
    <cellStyle name="Nota 3 4 2 3" xfId="19144" xr:uid="{533294EC-773D-44C1-AD12-3DCB363ADB8B}"/>
    <cellStyle name="Nota 3 4 3" xfId="14858" xr:uid="{9431CF42-758A-4EA3-A560-C6DEE8566F64}"/>
    <cellStyle name="Nota 3 4 3 2" xfId="18265" xr:uid="{620CEA99-8753-440E-8832-86AB8209B2D0}"/>
    <cellStyle name="Nota 3 4 3 2 2" xfId="23488" xr:uid="{0B2D85CA-DCB3-40EC-9F20-697B8121CCC3}"/>
    <cellStyle name="Nota 3 4 3 3" xfId="17447" xr:uid="{C76714DE-6AB5-4F3E-B084-9032A892A3A5}"/>
    <cellStyle name="Nota 3 4 3 3 2" xfId="22673" xr:uid="{4973A4F2-4C32-4351-B103-4BD4EE4EBC9A}"/>
    <cellStyle name="Nota 3 4 3 4" xfId="20104" xr:uid="{504ED9B8-EE39-4A8B-8A6F-1CDFF683CEDD}"/>
    <cellStyle name="Nota 3 4 4" xfId="15272" xr:uid="{94270D2E-186A-4F14-B815-489672D31FF8}"/>
    <cellStyle name="Nota 3 4 4 2" xfId="18264" xr:uid="{53CC3D82-9329-4B44-AD25-589E6EDE4F3A}"/>
    <cellStyle name="Nota 3 4 4 2 2" xfId="23487" xr:uid="{C01D9D65-5C94-4FBB-9A91-4347C9DCCF2D}"/>
    <cellStyle name="Nota 3 4 4 3" xfId="20514" xr:uid="{E73E2653-9129-4A07-B70F-7DCCE08052C7}"/>
    <cellStyle name="Nota 3 4 5" xfId="18532" xr:uid="{CDD68A56-058F-431B-BD0B-C78F2CA71E15}"/>
    <cellStyle name="Nota 3 5" xfId="2283" xr:uid="{C18AE206-593F-46C5-AFB4-93946C51CCA1}"/>
    <cellStyle name="Nota 3 5 2" xfId="13467" xr:uid="{2AA11FCC-509B-470A-90B2-D80B578821A4}"/>
    <cellStyle name="Nota 3 5 3" xfId="12168" xr:uid="{A01570A5-6E9A-439D-BFC4-E568EB5C32BB}"/>
    <cellStyle name="Nota 3 6" xfId="370" xr:uid="{84F595F3-ABD3-4303-8E83-C48511474C41}"/>
    <cellStyle name="Nota 30" xfId="989" xr:uid="{424E5D3C-8634-42AB-944B-8B32621FEC78}"/>
    <cellStyle name="Nota 30 2" xfId="1808" xr:uid="{67113880-A78D-41F4-84BD-E49FF38852D8}"/>
    <cellStyle name="Nota 30 2 2" xfId="4925" xr:uid="{6CCC08F8-7C6D-4AEF-99AC-252315B39BD3}"/>
    <cellStyle name="Nota 30 2 2 2" xfId="14433" xr:uid="{DC54944E-FA07-4892-BD04-6500AD393EB0}"/>
    <cellStyle name="Nota 30 2 3" xfId="9532" xr:uid="{1BA6D8B1-E136-45D9-990D-9810901CA669}"/>
    <cellStyle name="Nota 30 3" xfId="6162" xr:uid="{6BBB1677-D048-4F83-84E7-BDC187CBD296}"/>
    <cellStyle name="Nota 30 3 2" xfId="10769" xr:uid="{A9F25962-561A-4E5A-B187-63B536A1814B}"/>
    <cellStyle name="Nota 30 4" xfId="2681" xr:uid="{8AF4D99A-66D9-4F45-9EA5-9E11942E2FFD}"/>
    <cellStyle name="Nota 30 4 2" xfId="13768" xr:uid="{992F9609-14E3-4273-88B9-5226ECCE6F26}"/>
    <cellStyle name="Nota 30 5" xfId="7772" xr:uid="{3E615435-EC6D-42CF-A79A-097E1FE9B901}"/>
    <cellStyle name="Nota 31" xfId="990" xr:uid="{0EA44D28-006A-4337-8850-4E74ADFB8F5C}"/>
    <cellStyle name="Nota 31 2" xfId="1809" xr:uid="{6D61EBC3-5461-4E9D-BABF-51BB0507AE0A}"/>
    <cellStyle name="Nota 31 2 2" xfId="4939" xr:uid="{B7D93C58-8B4E-49AB-A9AD-5CCF8EE16AB0}"/>
    <cellStyle name="Nota 31 2 2 2" xfId="14447" xr:uid="{DBD656EE-EC22-44A5-9843-E1AF589FA462}"/>
    <cellStyle name="Nota 31 2 3" xfId="9546" xr:uid="{D56276DA-3EDF-49C0-AD47-C15F7CCB6FB9}"/>
    <cellStyle name="Nota 31 3" xfId="6176" xr:uid="{10112732-932E-4628-88E3-25098021AB6A}"/>
    <cellStyle name="Nota 31 3 2" xfId="10783" xr:uid="{65505874-DA62-4B00-8458-4F000F787D65}"/>
    <cellStyle name="Nota 31 4" xfId="2695" xr:uid="{D44CB3D1-355A-406D-9CD7-1B5CD237FE69}"/>
    <cellStyle name="Nota 31 4 2" xfId="13782" xr:uid="{C6C3DB4F-881D-42CE-BED9-F65119EE04F2}"/>
    <cellStyle name="Nota 31 5" xfId="7786" xr:uid="{E474B719-4E3F-4F65-8F53-A89F85669E71}"/>
    <cellStyle name="Nota 32" xfId="991" xr:uid="{45098A85-1797-492D-A816-B4F87F57BC25}"/>
    <cellStyle name="Nota 32 2" xfId="1810" xr:uid="{1DBA26ED-C5E4-4042-9F81-7FA3C44C87CF}"/>
    <cellStyle name="Nota 32 2 2" xfId="4953" xr:uid="{F3B32876-6977-46BD-9396-E9E56C341CA3}"/>
    <cellStyle name="Nota 32 2 2 2" xfId="14461" xr:uid="{216A94F6-C93A-4D09-8BE4-DB1546F11F9B}"/>
    <cellStyle name="Nota 32 2 3" xfId="9560" xr:uid="{3326EE13-C9F4-447A-8603-B8B83237935C}"/>
    <cellStyle name="Nota 32 3" xfId="6190" xr:uid="{AC4B6E76-A1D9-490E-802C-E202F7EE5663}"/>
    <cellStyle name="Nota 32 3 2" xfId="10797" xr:uid="{76195AF1-D71C-4BE2-89DC-0E837F9BBB3C}"/>
    <cellStyle name="Nota 32 4" xfId="2709" xr:uid="{18F90835-8BD0-492E-BE69-11422BF4C5AD}"/>
    <cellStyle name="Nota 32 4 2" xfId="13796" xr:uid="{80009EA1-2E1E-4B1F-AAF4-FE12093B5BEC}"/>
    <cellStyle name="Nota 32 5" xfId="7800" xr:uid="{BA6C4F87-1EC8-47AF-B2BF-08F40664A77B}"/>
    <cellStyle name="Nota 33" xfId="992" xr:uid="{DBE79B44-9988-4695-AE1B-1EA789E2595F}"/>
    <cellStyle name="Nota 33 2" xfId="1811" xr:uid="{DD91DB3C-3523-4AE7-88FF-47427E93CA71}"/>
    <cellStyle name="Nota 33 2 2" xfId="4967" xr:uid="{797A828E-8FAB-4FC4-8C16-678373D703CF}"/>
    <cellStyle name="Nota 33 2 2 2" xfId="14475" xr:uid="{346BF985-A1D5-43D3-A6A1-E81CFCC3B686}"/>
    <cellStyle name="Nota 33 2 3" xfId="9574" xr:uid="{CBB80BFE-51F2-42F1-BD31-06471D63E91B}"/>
    <cellStyle name="Nota 33 3" xfId="6204" xr:uid="{3D9132FC-035D-4263-BDA6-BA1E225BFB31}"/>
    <cellStyle name="Nota 33 3 2" xfId="10811" xr:uid="{A75CC910-F69F-43BE-A613-3DCA0BBF1892}"/>
    <cellStyle name="Nota 33 4" xfId="2723" xr:uid="{294F5400-9734-42D6-B344-B6893A570F28}"/>
    <cellStyle name="Nota 33 4 2" xfId="13810" xr:uid="{4C49B0BC-3F01-4063-B4BE-E97E32F4A80E}"/>
    <cellStyle name="Nota 33 5" xfId="7814" xr:uid="{5B4036CA-3E3C-4477-BFA9-748E88AC0C6D}"/>
    <cellStyle name="Nota 34" xfId="993" xr:uid="{C86574C9-F84C-4C33-B972-3F5B30EAA014}"/>
    <cellStyle name="Nota 34 2" xfId="1812" xr:uid="{300C521D-1D73-4AA3-8394-02F52CC6498D}"/>
    <cellStyle name="Nota 34 2 2" xfId="4981" xr:uid="{CBBC4539-D202-46FE-975E-B5BBA39206DC}"/>
    <cellStyle name="Nota 34 2 2 2" xfId="14489" xr:uid="{0D70834A-4521-4A46-B651-5DE4A7C7A0F1}"/>
    <cellStyle name="Nota 34 2 3" xfId="9588" xr:uid="{39B02052-0CF5-4913-BE63-6B6EC3294507}"/>
    <cellStyle name="Nota 34 3" xfId="6218" xr:uid="{A499BF67-E0FB-4BA5-965D-22A683B226B4}"/>
    <cellStyle name="Nota 34 3 2" xfId="10825" xr:uid="{4303358F-25FF-4BD2-9B58-9873C98054EA}"/>
    <cellStyle name="Nota 34 4" xfId="2737" xr:uid="{D7D48AA8-CBCC-4C29-AC21-AAC0C18898CD}"/>
    <cellStyle name="Nota 34 4 2" xfId="13824" xr:uid="{0D48DC44-9EB3-4B46-9723-9795ECEECC92}"/>
    <cellStyle name="Nota 34 5" xfId="7828" xr:uid="{F561F632-FA2F-43C0-8349-DA237414F59B}"/>
    <cellStyle name="Nota 35" xfId="1040" xr:uid="{CCA15DC4-E7D9-4C1B-91D9-357D5E4122D7}"/>
    <cellStyle name="Nota 35 2" xfId="1821" xr:uid="{86A2B3C3-1146-4935-BE66-2B314D526154}"/>
    <cellStyle name="Nota 35 2 2" xfId="4995" xr:uid="{2E15B191-776A-4D1F-B3B9-D1DF5C4C66F0}"/>
    <cellStyle name="Nota 35 2 2 2" xfId="14503" xr:uid="{E69B57C7-7AD2-4006-908E-E7FF00E3E292}"/>
    <cellStyle name="Nota 35 2 3" xfId="9602" xr:uid="{18F18C28-9069-404E-AE44-B609DFB16D89}"/>
    <cellStyle name="Nota 35 3" xfId="6232" xr:uid="{4A80004D-1A35-43B6-BD8B-A60CD02FDA83}"/>
    <cellStyle name="Nota 35 3 2" xfId="10839" xr:uid="{022A8BA0-2FCD-4BB5-B4FA-42F9F47DF65D}"/>
    <cellStyle name="Nota 35 4" xfId="2751" xr:uid="{2F098B76-9F56-43DA-A901-DFAD064EB6C6}"/>
    <cellStyle name="Nota 35 4 2" xfId="13838" xr:uid="{46D0F10E-A565-4D69-93F3-170922034F4F}"/>
    <cellStyle name="Nota 35 5" xfId="7842" xr:uid="{90732585-3F57-4EE1-9233-AA8C107A0DB4}"/>
    <cellStyle name="Nota 36" xfId="1054" xr:uid="{96850A4D-6800-41BE-9F55-81FBE2F8E344}"/>
    <cellStyle name="Nota 36 2" xfId="1835" xr:uid="{71C554BA-7161-4CAF-8DD8-414A11199F61}"/>
    <cellStyle name="Nota 36 2 2" xfId="5009" xr:uid="{44F199FD-B72E-4143-8DAC-9CBC78395EC6}"/>
    <cellStyle name="Nota 36 2 2 2" xfId="14517" xr:uid="{08F475C8-DE63-478D-ABA4-26976BF3677B}"/>
    <cellStyle name="Nota 36 2 3" xfId="9616" xr:uid="{37B15325-06C6-4957-B342-9D619206DEF3}"/>
    <cellStyle name="Nota 36 3" xfId="6246" xr:uid="{2A295521-BADB-4433-8830-1DA3E41185F0}"/>
    <cellStyle name="Nota 36 3 2" xfId="10853" xr:uid="{3E181617-47B7-4A0C-AD15-B3CED8B6CCAC}"/>
    <cellStyle name="Nota 36 4" xfId="2770" xr:uid="{4DB3B6AB-E8A3-499C-9071-8017739F4799}"/>
    <cellStyle name="Nota 36 4 2" xfId="13852" xr:uid="{91ACD694-43F1-48C1-9FA3-CB78933438A6}"/>
    <cellStyle name="Nota 36 5" xfId="7856" xr:uid="{3E344C22-1BC1-4941-AA9D-3BD56B14E790}"/>
    <cellStyle name="Nota 37" xfId="1069" xr:uid="{B9F30E75-1619-4331-A879-366B0CE67868}"/>
    <cellStyle name="Nota 37 2" xfId="1850" xr:uid="{9D201973-8B4C-4648-8E09-D495592957F0}"/>
    <cellStyle name="Nota 37 2 2" xfId="5023" xr:uid="{F0D39325-AEB7-492F-B7AD-D2E8E7FC8F05}"/>
    <cellStyle name="Nota 37 2 2 2" xfId="14531" xr:uid="{6DA873C4-12D3-4392-8DC0-F3DDFCBD5DB6}"/>
    <cellStyle name="Nota 37 2 3" xfId="9630" xr:uid="{F97D7299-B6CE-4614-BAA1-BC6CF2788446}"/>
    <cellStyle name="Nota 37 3" xfId="6260" xr:uid="{AC951FE9-E372-453E-BEEC-2D55A997A989}"/>
    <cellStyle name="Nota 37 3 2" xfId="10867" xr:uid="{0DDA811C-EA50-4D10-A4C0-A4E330BAE04A}"/>
    <cellStyle name="Nota 37 4" xfId="2784" xr:uid="{4E3A43C7-46B7-4A62-8DE4-166AF570EA07}"/>
    <cellStyle name="Nota 37 4 2" xfId="13866" xr:uid="{43A4D8ED-23D3-4D2A-B59A-8C08B8BB5EED}"/>
    <cellStyle name="Nota 37 5" xfId="7870" xr:uid="{BED0A7B4-CFBE-4E6E-BB1A-4A03F07E0C4A}"/>
    <cellStyle name="Nota 38" xfId="1084" xr:uid="{C584B733-6BA3-4167-B44F-B59AB2AF7C57}"/>
    <cellStyle name="Nota 38 2" xfId="1865" xr:uid="{0FAB22FD-21BC-41C0-9DDE-FFDCA1EABE3F}"/>
    <cellStyle name="Nota 38 2 2" xfId="5037" xr:uid="{4D2A428A-9FCF-44DF-9879-705729FFFC33}"/>
    <cellStyle name="Nota 38 2 2 2" xfId="14545" xr:uid="{7F7148EC-3AF6-4167-9D75-044FEABA5264}"/>
    <cellStyle name="Nota 38 2 3" xfId="9644" xr:uid="{D21E95BA-7AA6-4DB2-9485-2491307F285E}"/>
    <cellStyle name="Nota 38 3" xfId="6274" xr:uid="{F0AA2919-9AD5-455F-B0F4-C72632C5F3DA}"/>
    <cellStyle name="Nota 38 3 2" xfId="10881" xr:uid="{E4C60EE1-27D3-4101-8681-D1C6FD93F442}"/>
    <cellStyle name="Nota 38 4" xfId="2798" xr:uid="{C4519FFD-F5BF-4C1D-95EF-77AA84A5B9FB}"/>
    <cellStyle name="Nota 38 4 2" xfId="13880" xr:uid="{747D9CCD-9E12-4628-945D-0C49A24B60A2}"/>
    <cellStyle name="Nota 38 5" xfId="7884" xr:uid="{F33DC501-028D-4CBC-9938-10185D30EF9B}"/>
    <cellStyle name="Nota 39" xfId="1098" xr:uid="{B5B3FAD4-F5A1-4B49-90C0-C5F2B5B44843}"/>
    <cellStyle name="Nota 39 2" xfId="1879" xr:uid="{9555B9BC-C074-4B99-85EB-7CD08597C2F2}"/>
    <cellStyle name="Nota 39 2 2" xfId="5051" xr:uid="{43EA4944-7B67-47A4-9585-F7218133211C}"/>
    <cellStyle name="Nota 39 2 2 2" xfId="14559" xr:uid="{F91B2562-4EB2-420C-86A5-9DEE33A831DF}"/>
    <cellStyle name="Nota 39 2 3" xfId="9658" xr:uid="{F44C2F74-60F8-443B-B0D3-1BDDF8F99BCD}"/>
    <cellStyle name="Nota 39 3" xfId="6288" xr:uid="{16BA8AAE-ADF2-4935-91BA-13D288A533E8}"/>
    <cellStyle name="Nota 39 3 2" xfId="10895" xr:uid="{168A50CD-F86C-4D17-B85C-544FE6486DC3}"/>
    <cellStyle name="Nota 39 4" xfId="2812" xr:uid="{12DBB901-CEEE-47DE-8079-489321CDD187}"/>
    <cellStyle name="Nota 39 4 2" xfId="13894" xr:uid="{569956E9-0933-433F-BF7F-AAE5C88918B5}"/>
    <cellStyle name="Nota 39 5" xfId="7898" xr:uid="{ABD12E87-93BE-45D4-B81F-D389577601AF}"/>
    <cellStyle name="Nota 4" xfId="371" xr:uid="{D8729AFD-73CB-4C73-BD95-E9785CC2C188}"/>
    <cellStyle name="Nota 4 2" xfId="1329" xr:uid="{1FCC9B46-665D-4E71-9800-F62460B230DB}"/>
    <cellStyle name="Nota 4 2 2" xfId="4637" xr:uid="{D2665BB3-5AEA-42FF-9F26-ECC1FD1FC824}"/>
    <cellStyle name="Nota 4 2 3" xfId="4284" xr:uid="{BD5422A9-CE40-4254-942A-FF19B46438D1}"/>
    <cellStyle name="Nota 4 2 4" xfId="13236" xr:uid="{91C3AAB7-7619-441B-824A-14B015DA75C7}"/>
    <cellStyle name="Nota 4 3" xfId="4592" xr:uid="{E18BD9AE-D9F4-4FB6-8E93-9976BF90CC22}"/>
    <cellStyle name="Nota 4 4" xfId="7226" xr:uid="{C02FE8EC-5429-474A-A6BC-4A6E531DC9C5}"/>
    <cellStyle name="Nota 4 4 2" xfId="11782" xr:uid="{F176C7C8-6DCC-45F1-B89D-946756685FAB}"/>
    <cellStyle name="Nota 4 5" xfId="2297" xr:uid="{EBBBB041-9435-49E7-AF38-4CA66D634A1E}"/>
    <cellStyle name="Nota 40" xfId="1113" xr:uid="{426CAFE9-647A-49BE-9408-7FCBF912BF3C}"/>
    <cellStyle name="Nota 40 2" xfId="1894" xr:uid="{CFB7F991-E7AE-46A4-A4E5-9B0A61E1E088}"/>
    <cellStyle name="Nota 40 2 2" xfId="5065" xr:uid="{23DC2947-9E95-45DC-A57A-18CD4CFC7BCB}"/>
    <cellStyle name="Nota 40 2 2 2" xfId="14573" xr:uid="{05353A27-E222-4BD3-B755-C694BB9E6181}"/>
    <cellStyle name="Nota 40 2 3" xfId="9672" xr:uid="{2EA15EC7-2B6B-41B1-BF59-0C09A9F7D4A9}"/>
    <cellStyle name="Nota 40 3" xfId="6302" xr:uid="{106F9D39-0AFC-4C02-865E-C851318DDAA4}"/>
    <cellStyle name="Nota 40 3 2" xfId="10909" xr:uid="{48A2EC0F-1388-4FBF-A3CB-63D73AB5F6BC}"/>
    <cellStyle name="Nota 40 4" xfId="2826" xr:uid="{4B246CE8-4ADC-4071-AC36-54D1EC9D287A}"/>
    <cellStyle name="Nota 40 4 2" xfId="13908" xr:uid="{E84731AF-0EF8-4494-85DB-CF8649E05DE4}"/>
    <cellStyle name="Nota 40 5" xfId="7912" xr:uid="{4A63E2DF-4AB1-4308-BFE5-157E00CA9BFD}"/>
    <cellStyle name="Nota 41" xfId="1128" xr:uid="{F5138A52-3B67-454F-90B7-E6624B561218}"/>
    <cellStyle name="Nota 41 2" xfId="1909" xr:uid="{5B9745BD-3D75-4CCF-AA14-B86540EDC189}"/>
    <cellStyle name="Nota 41 2 2" xfId="5079" xr:uid="{CC253D61-1B77-4CB3-85E8-51E524D38EB6}"/>
    <cellStyle name="Nota 41 2 2 2" xfId="14587" xr:uid="{07CC9338-82F0-4366-807F-7BA531275725}"/>
    <cellStyle name="Nota 41 2 3" xfId="9686" xr:uid="{07CE5ECD-1ED4-4609-85ED-D418FE238CDD}"/>
    <cellStyle name="Nota 41 3" xfId="6316" xr:uid="{531AC2F7-421F-490A-B615-F3659C7EB48D}"/>
    <cellStyle name="Nota 41 3 2" xfId="10923" xr:uid="{EDB5542D-065D-4B32-96CF-CFBA45775AAB}"/>
    <cellStyle name="Nota 41 4" xfId="2840" xr:uid="{E020923A-B21F-46EE-89F4-E54878717A91}"/>
    <cellStyle name="Nota 41 4 2" xfId="13922" xr:uid="{464F0235-B1D3-43C6-8EAC-BD0B65333F28}"/>
    <cellStyle name="Nota 41 5" xfId="7926" xr:uid="{F28AC421-23C4-4969-8A26-0DC4E5296187}"/>
    <cellStyle name="Nota 42" xfId="1142" xr:uid="{F50DAC4A-C747-4613-8E8F-29D0A7313B2A}"/>
    <cellStyle name="Nota 42 2" xfId="1923" xr:uid="{AEEA11E7-4ACC-4A37-8B7F-A2AA371B00FA}"/>
    <cellStyle name="Nota 42 2 2" xfId="5093" xr:uid="{A4C2E2F5-9B87-40C7-B2AB-82DA1BD6B6DE}"/>
    <cellStyle name="Nota 42 2 2 2" xfId="14601" xr:uid="{A408C16E-618A-4783-AC15-F1C57802FE6E}"/>
    <cellStyle name="Nota 42 2 3" xfId="9700" xr:uid="{D5DFAB64-437A-460D-9C98-20A3D674F3BC}"/>
    <cellStyle name="Nota 42 3" xfId="6330" xr:uid="{1878E5C1-8348-4131-80E6-E00E547E6C55}"/>
    <cellStyle name="Nota 42 3 2" xfId="10937" xr:uid="{6A57D4C5-AE32-44B9-AB0B-CE83B315311C}"/>
    <cellStyle name="Nota 42 4" xfId="2854" xr:uid="{B593C2CD-7B6D-41F4-B0A1-6A34D199F5A8}"/>
    <cellStyle name="Nota 42 4 2" xfId="13936" xr:uid="{4C89FFC4-3742-4F3D-AA5E-29084102C9A4}"/>
    <cellStyle name="Nota 42 5" xfId="7940" xr:uid="{E6E94D85-B2BB-4E24-A336-2A5D2504CC26}"/>
    <cellStyle name="Nota 43" xfId="994" xr:uid="{639962F0-0CBC-4AD4-9A16-D37CF820C434}"/>
    <cellStyle name="Nota 43 2" xfId="5107" xr:uid="{47ED7A4C-E805-49F9-97A2-8EE4C6BD5172}"/>
    <cellStyle name="Nota 43 2 2" xfId="9714" xr:uid="{6F556C18-3D64-4849-8E41-7AA76B5A72A5}"/>
    <cellStyle name="Nota 43 3" xfId="6344" xr:uid="{9DC55C1A-5590-4B7D-96D2-D84432A4D441}"/>
    <cellStyle name="Nota 43 3 2" xfId="10951" xr:uid="{80FA5953-EAC6-4FFC-9A6A-C24E0C445750}"/>
    <cellStyle name="Nota 43 4" xfId="2868" xr:uid="{7A521D84-56DF-4F9B-81A6-DCCAB5ACBED9}"/>
    <cellStyle name="Nota 43 4 2" xfId="13950" xr:uid="{545BAD8A-C3D5-45AF-8C9C-CDC5ADC048D4}"/>
    <cellStyle name="Nota 43 5" xfId="13183" xr:uid="{63777211-D202-449E-B04B-5C77AF9F0980}"/>
    <cellStyle name="Nota 43 6" xfId="7954" xr:uid="{FD2307C4-7DB4-4104-BD84-8368DBA5580A}"/>
    <cellStyle name="Nota 44" xfId="995" xr:uid="{3A47FEFF-CE42-43E5-ABA2-CFE540C078CD}"/>
    <cellStyle name="Nota 44 2" xfId="1813" xr:uid="{7D32275D-BCA6-42E8-B7B7-A5EE0D4D2603}"/>
    <cellStyle name="Nota 44 2 2" xfId="5121" xr:uid="{C80A1E0B-755A-4762-BE77-444DD9CD980B}"/>
    <cellStyle name="Nota 44 2 2 2" xfId="14628" xr:uid="{8147D7FF-F0E1-4C86-8A58-60133A02A51F}"/>
    <cellStyle name="Nota 44 2 3" xfId="9728" xr:uid="{5D756A5B-0D04-4C31-B71D-15E7B37635DD}"/>
    <cellStyle name="Nota 44 3" xfId="6358" xr:uid="{D4A0B4DA-44EC-46D3-8A3A-2442A91E7167}"/>
    <cellStyle name="Nota 44 3 2" xfId="10965" xr:uid="{B1371FC6-D6D1-4230-B8CA-EB4CFA662A13}"/>
    <cellStyle name="Nota 44 4" xfId="2882" xr:uid="{C9B9CBBA-1325-4929-A91D-13707B528551}"/>
    <cellStyle name="Nota 44 4 2" xfId="13964" xr:uid="{64D68749-2516-4884-AECB-C35674F43B6C}"/>
    <cellStyle name="Nota 44 5" xfId="7968" xr:uid="{58869509-1232-4F2D-ADEC-58B6A675500C}"/>
    <cellStyle name="Nota 45" xfId="1157" xr:uid="{E869F169-8E60-4543-843A-B7C628938DCB}"/>
    <cellStyle name="Nota 45 2" xfId="1938" xr:uid="{62F74B71-AB01-4A81-8891-A7B41E88142D}"/>
    <cellStyle name="Nota 45 2 2" xfId="5135" xr:uid="{1CD31013-35D3-462E-9348-427BA076FBF5}"/>
    <cellStyle name="Nota 45 2 2 2" xfId="14642" xr:uid="{416B7F4B-DE25-4127-BDAE-BADAB1D26231}"/>
    <cellStyle name="Nota 45 2 3" xfId="9742" xr:uid="{2F5AF355-7A77-4B46-B787-4E8886869F84}"/>
    <cellStyle name="Nota 45 3" xfId="6372" xr:uid="{FEDEF581-0BAD-4523-8345-7C743C581D61}"/>
    <cellStyle name="Nota 45 3 2" xfId="10979" xr:uid="{CC6DDFC3-EE18-40B9-B64D-E9088AFD96F4}"/>
    <cellStyle name="Nota 45 4" xfId="2897" xr:uid="{C778C461-4D60-4F09-AB09-6EF331D6B28D}"/>
    <cellStyle name="Nota 45 4 2" xfId="13979" xr:uid="{D4677A8F-CDEB-4AE2-9E8C-B98AA9C27F3C}"/>
    <cellStyle name="Nota 45 5" xfId="7983" xr:uid="{7293F0E7-0633-4A14-AF01-49C719A5819F}"/>
    <cellStyle name="Nota 46" xfId="1172" xr:uid="{C8F2AD24-38C6-4796-A6E2-8D031986F975}"/>
    <cellStyle name="Nota 46 2" xfId="1953" xr:uid="{ADFA8A75-4520-44CA-9620-32E04BB5C33B}"/>
    <cellStyle name="Nota 46 2 2" xfId="5149" xr:uid="{0A051E39-9840-4F24-A128-972603FC573A}"/>
    <cellStyle name="Nota 46 2 2 2" xfId="14656" xr:uid="{E48135EE-9DBC-4F92-9105-B5430AB27073}"/>
    <cellStyle name="Nota 46 2 3" xfId="9756" xr:uid="{C0441A56-A1D2-4463-AA37-618068EED514}"/>
    <cellStyle name="Nota 46 3" xfId="6386" xr:uid="{D1B9CB7B-00A4-4AB4-8584-E78AA8AD005E}"/>
    <cellStyle name="Nota 46 3 2" xfId="10993" xr:uid="{FD54BDC9-E436-461D-BF33-F4C194A5556D}"/>
    <cellStyle name="Nota 46 4" xfId="2911" xr:uid="{AD02DC76-2840-463D-8A8F-527FE7B8451E}"/>
    <cellStyle name="Nota 46 4 2" xfId="13993" xr:uid="{D9B35C91-5F0A-467D-A496-89CEE36E6534}"/>
    <cellStyle name="Nota 46 5" xfId="7997" xr:uid="{23918743-F9CE-4AE5-A259-A38E86D169F7}"/>
    <cellStyle name="Nota 47" xfId="1187" xr:uid="{76C64918-9416-408C-A657-47D31FD46249}"/>
    <cellStyle name="Nota 47 2" xfId="1968" xr:uid="{10F2EFF7-B2A8-4E51-8050-003DD29B6778}"/>
    <cellStyle name="Nota 47 2 2" xfId="5162" xr:uid="{24D810FB-C325-4D68-BB9B-06EF8E5559BF}"/>
    <cellStyle name="Nota 47 2 2 2" xfId="14669" xr:uid="{09F35A37-7B79-4362-8391-5121099FB7C4}"/>
    <cellStyle name="Nota 47 2 3" xfId="9769" xr:uid="{4CB867FB-ED65-472A-9814-E55B9C0AE435}"/>
    <cellStyle name="Nota 47 3" xfId="6399" xr:uid="{2FC04BF4-19C4-4C69-B7DB-88394212AD0B}"/>
    <cellStyle name="Nota 47 3 2" xfId="11006" xr:uid="{AE7E81E7-DF36-4185-B10B-E4083C2711AD}"/>
    <cellStyle name="Nota 47 4" xfId="2925" xr:uid="{71463C7A-1CF9-4553-ABCF-D3202252D284}"/>
    <cellStyle name="Nota 47 4 2" xfId="14007" xr:uid="{76CFB42C-5878-4331-8DA1-E1274903B1DC}"/>
    <cellStyle name="Nota 47 5" xfId="8011" xr:uid="{30074F0F-329A-419C-8D3C-B4E6115FFBC3}"/>
    <cellStyle name="Nota 48" xfId="1202" xr:uid="{9021E65D-F43F-46F2-BD76-76FE04E3F69E}"/>
    <cellStyle name="Nota 48 2" xfId="1983" xr:uid="{CF567272-E321-41BC-BDF4-76AB213875E6}"/>
    <cellStyle name="Nota 48 2 2" xfId="5176" xr:uid="{F391FAC4-3070-4552-B75A-5D04202B4C51}"/>
    <cellStyle name="Nota 48 2 2 2" xfId="14683" xr:uid="{BC9DE573-B5A3-4A34-9700-BFF494C4D973}"/>
    <cellStyle name="Nota 48 2 3" xfId="9783" xr:uid="{77FB385C-F071-4005-BC38-1AF4408C1F9E}"/>
    <cellStyle name="Nota 48 3" xfId="6413" xr:uid="{BB7286E7-54C2-46D5-9310-76889C0374D3}"/>
    <cellStyle name="Nota 48 3 2" xfId="11020" xr:uid="{63147C94-2B75-44CE-B26B-64B1CEA03D76}"/>
    <cellStyle name="Nota 48 4" xfId="2939" xr:uid="{A6357AEB-4716-4A09-B2FF-FFD4A1AF3866}"/>
    <cellStyle name="Nota 48 4 2" xfId="14021" xr:uid="{600B35DF-68B3-46E5-85BA-9AF8A6E3AFB3}"/>
    <cellStyle name="Nota 48 5" xfId="8025" xr:uid="{191C7032-76A6-4861-A371-4B46E8F3B7F0}"/>
    <cellStyle name="Nota 49" xfId="1217" xr:uid="{EA6A6D78-5071-4D06-9342-772BFC1422BF}"/>
    <cellStyle name="Nota 49 2" xfId="1998" xr:uid="{2383318B-9DBF-437A-94EB-23CAB7A9DDD9}"/>
    <cellStyle name="Nota 49 2 2" xfId="5189" xr:uid="{FB849E44-0BDF-4FEF-A301-7F4D91694F0E}"/>
    <cellStyle name="Nota 49 2 2 2" xfId="14696" xr:uid="{F7234C33-9B2E-4DEC-848B-EDF8967A8A3D}"/>
    <cellStyle name="Nota 49 2 3" xfId="9796" xr:uid="{FD850D10-026A-4536-B116-BCF50782FDB1}"/>
    <cellStyle name="Nota 49 3" xfId="6426" xr:uid="{3CE18CF6-E719-4911-B7F7-8D0C29098156}"/>
    <cellStyle name="Nota 49 3 2" xfId="11033" xr:uid="{80326047-00B1-48FE-94A8-17FB2F9D0B50}"/>
    <cellStyle name="Nota 49 4" xfId="2963" xr:uid="{364A64DF-40CE-4127-B45C-1D8CF3501385}"/>
    <cellStyle name="Nota 49 4 2" xfId="14035" xr:uid="{6B838463-C58D-43A0-A520-CE3DD04D10A4}"/>
    <cellStyle name="Nota 49 5" xfId="8039" xr:uid="{7BBC8031-4200-49C1-8401-20C0F3F50A82}"/>
    <cellStyle name="Nota 5" xfId="392" xr:uid="{D9BB9EF7-90F0-48C6-B80E-B3C0C2783E2E}"/>
    <cellStyle name="Nota 5 2" xfId="1341" xr:uid="{96CAF4B6-78A8-459E-9C0B-126EC4122748}"/>
    <cellStyle name="Nota 5 2 2" xfId="4754" xr:uid="{FC63182C-4AF2-40CA-AEF5-32913C06463E}"/>
    <cellStyle name="Nota 5 2 2 2" xfId="9361" xr:uid="{BDF4ACB2-0BF9-4CA4-80C6-01D9597EB38F}"/>
    <cellStyle name="Nota 5 2 3" xfId="5988" xr:uid="{2EFD2F6C-F2B5-4FA2-823B-FD1BFC90ACC6}"/>
    <cellStyle name="Nota 5 2 3 2" xfId="10595" xr:uid="{9B058D45-7EC5-4545-B34C-DFCAD1F5DA72}"/>
    <cellStyle name="Nota 5 2 4" xfId="4356" xr:uid="{DC0654DA-D0ED-4732-A59F-9D8AFD94CB14}"/>
    <cellStyle name="Nota 5 2 4 2" xfId="14158" xr:uid="{B4705001-EBFD-488E-AB00-ADC37FACEB33}"/>
    <cellStyle name="Nota 5 2 5" xfId="9238" xr:uid="{0F2AF4AA-27B7-4A95-B104-578584C83D92}"/>
    <cellStyle name="Nota 5 3" xfId="4253" xr:uid="{913F2429-CECC-46CC-B863-869D1A56B776}"/>
    <cellStyle name="Nota 5 3 2" xfId="12322" xr:uid="{8C48BFC4-9DBC-4AB9-BD65-F42E43D95835}"/>
    <cellStyle name="Nota 5 3 2 2" xfId="16387" xr:uid="{8E0C326B-78AB-4024-A343-945DA7C03219}"/>
    <cellStyle name="Nota 5 3 2 2 2" xfId="21616" xr:uid="{CA771DC4-D804-49B1-BC09-0464731F3D5C}"/>
    <cellStyle name="Nota 5 3 2 3" xfId="19034" xr:uid="{C78C5D5D-EBDF-4CD7-80E2-D712F16D7F50}"/>
    <cellStyle name="Nota 5 3 3" xfId="14143" xr:uid="{027834FD-AF91-4D41-8E71-E11F61A7044F}"/>
    <cellStyle name="Nota 5 3 3 2" xfId="18244" xr:uid="{6EACF19A-171E-43F4-9980-4070A65B8176}"/>
    <cellStyle name="Nota 5 3 3 2 2" xfId="23467" xr:uid="{E7F0AB92-05A6-494A-BCA1-73E31B105409}"/>
    <cellStyle name="Nota 5 3 3 3" xfId="17337" xr:uid="{EE82325C-EA76-4710-87AE-0948178A784A}"/>
    <cellStyle name="Nota 5 3 3 3 2" xfId="22563" xr:uid="{FDB031BB-06BB-49F6-A26E-08CF7A18CBEC}"/>
    <cellStyle name="Nota 5 3 3 4" xfId="19990" xr:uid="{EC2FF6DF-D69B-4CBC-9539-5080621D1F10}"/>
    <cellStyle name="Nota 5 3 4" xfId="14837" xr:uid="{99186EED-69AB-4087-8093-39964222B083}"/>
    <cellStyle name="Nota 5 3 4 2" xfId="18285" xr:uid="{8A4F3419-5C09-4BD8-A991-299F36A47A52}"/>
    <cellStyle name="Nota 5 3 4 2 2" xfId="23508" xr:uid="{00F32782-B535-4A5F-B1B2-E0CCAA9DB5C3}"/>
    <cellStyle name="Nota 5 3 4 3" xfId="20083" xr:uid="{5976DAD7-5086-483F-9A25-8514D9D24861}"/>
    <cellStyle name="Nota 5 3 5" xfId="18422" xr:uid="{3CD5766E-1BC3-4CCA-A398-EED2C1DE7839}"/>
    <cellStyle name="Nota 5 4" xfId="2311" xr:uid="{63A89961-C97E-410C-A7F2-A541F3D47B9D}"/>
    <cellStyle name="Nota 50" xfId="1232" xr:uid="{D3DE945F-CECE-42A7-B12B-7F5E60120A97}"/>
    <cellStyle name="Nota 50 2" xfId="2013" xr:uid="{741B241C-61AA-487B-B26E-EFDCF71A036F}"/>
    <cellStyle name="Nota 50 2 2" xfId="5203" xr:uid="{12D1A685-80F1-4399-9E79-D075C533099B}"/>
    <cellStyle name="Nota 50 2 2 2" xfId="14710" xr:uid="{083CC823-F47C-42D3-89B7-ABD8AA66852E}"/>
    <cellStyle name="Nota 50 2 3" xfId="9810" xr:uid="{221BB012-AF48-4295-AD62-C880C0C3790E}"/>
    <cellStyle name="Nota 50 3" xfId="6440" xr:uid="{300366B6-D9BC-4CE9-AAB9-0233BB013FEC}"/>
    <cellStyle name="Nota 50 3 2" xfId="11047" xr:uid="{D00B7F22-368D-4C06-85D4-0E6238E8A03F}"/>
    <cellStyle name="Nota 50 4" xfId="3005" xr:uid="{49612F75-08A3-479D-825E-2E97EA4D1B80}"/>
    <cellStyle name="Nota 50 4 2" xfId="14049" xr:uid="{9F82FBBD-B664-464C-96F0-1A5B85E6694F}"/>
    <cellStyle name="Nota 50 5" xfId="8053" xr:uid="{2AE8AF82-A185-44CB-810B-15689F57B228}"/>
    <cellStyle name="Nota 51" xfId="1246" xr:uid="{43EB6F61-B853-4B08-8809-BEFBECA8CBAD}"/>
    <cellStyle name="Nota 51 2" xfId="2027" xr:uid="{E30851C6-AF7C-40F8-B4EA-B5AD0D65FD74}"/>
    <cellStyle name="Nota 51 2 2" xfId="5217" xr:uid="{9243F87F-DF42-4F47-B186-A304BFB51F8A}"/>
    <cellStyle name="Nota 51 2 2 2" xfId="14712" xr:uid="{6CCB8AD5-6146-436E-8F13-A68C6FD9A537}"/>
    <cellStyle name="Nota 51 2 3" xfId="9824" xr:uid="{83FE8031-138B-41F7-A074-C1D05317C9E4}"/>
    <cellStyle name="Nota 51 3" xfId="6454" xr:uid="{0BEA74BE-9F90-449C-9AF7-BCE77E8C0680}"/>
    <cellStyle name="Nota 51 3 2" xfId="11061" xr:uid="{1735DE69-B5A9-4D0B-86C7-10E09E546178}"/>
    <cellStyle name="Nota 51 4" xfId="3033" xr:uid="{5FC8E3AA-27F2-4BEA-B1B9-B72C3F853C83}"/>
    <cellStyle name="Nota 51 4 2" xfId="14063" xr:uid="{6CB69BF2-C3C5-4475-81C1-49BDD878A365}"/>
    <cellStyle name="Nota 51 5" xfId="8067" xr:uid="{F57BEEDD-9A77-47E6-8289-02EA6BD68478}"/>
    <cellStyle name="Nota 52" xfId="1261" xr:uid="{2FE48061-2EBE-48F1-A4FA-58F78067D03F}"/>
    <cellStyle name="Nota 52 2" xfId="2041" xr:uid="{6E207364-2B2D-4D6B-8B7C-DB403FDC2376}"/>
    <cellStyle name="Nota 52 2 2" xfId="5231" xr:uid="{95F26F93-B9D5-4D2A-806B-BA8764598BDE}"/>
    <cellStyle name="Nota 52 2 2 2" xfId="14726" xr:uid="{1CE9F117-2EF4-4A1D-9953-EF875FE1C50F}"/>
    <cellStyle name="Nota 52 2 3" xfId="9838" xr:uid="{54BE1B9E-F83F-4A59-9981-A3D5DB13615C}"/>
    <cellStyle name="Nota 52 3" xfId="6468" xr:uid="{213822C2-CBDF-4CA8-B780-4A95A0E98081}"/>
    <cellStyle name="Nota 52 3 2" xfId="11075" xr:uid="{4AC889A8-1AAF-4C62-A4C7-DEFFE0D2991E}"/>
    <cellStyle name="Nota 52 4" xfId="3047" xr:uid="{C9922012-A35F-4A22-8801-F5EC03B4F5DD}"/>
    <cellStyle name="Nota 52 4 2" xfId="14066" xr:uid="{695D4A4C-CDEB-4646-B83C-D93C5EA2E249}"/>
    <cellStyle name="Nota 52 5" xfId="8081" xr:uid="{34AE1A2E-8FAF-4711-9957-F4D8E3C7634A}"/>
    <cellStyle name="Nota 53" xfId="1275" xr:uid="{BC99FF4F-986A-4032-96C1-6C4421978FBC}"/>
    <cellStyle name="Nota 53 2" xfId="5244" xr:uid="{C0C208A2-3CDE-4F6B-B10F-5E48F66BAC00}"/>
    <cellStyle name="Nota 53 2 2" xfId="9851" xr:uid="{09768645-F732-4CE6-8EB4-383731D7DF79}"/>
    <cellStyle name="Nota 53 3" xfId="6481" xr:uid="{98162B34-A663-4AC8-BF24-416843D5A328}"/>
    <cellStyle name="Nota 53 3 2" xfId="11088" xr:uid="{17266F0B-6EDB-41E6-A7DC-54E96495A882}"/>
    <cellStyle name="Nota 53 4" xfId="3061" xr:uid="{B2055557-B40A-4A84-9E84-106F22F9E4EF}"/>
    <cellStyle name="Nota 53 4 2" xfId="14068" xr:uid="{D243DD58-0A7E-47E0-8B30-59B95290DA70}"/>
    <cellStyle name="Nota 53 5" xfId="13201" xr:uid="{3C67EF0B-F157-4102-A847-4A9C0360A0E1}"/>
    <cellStyle name="Nota 53 6" xfId="8095" xr:uid="{E067045C-0E3D-495C-BC70-DA1BF1BB1F3F}"/>
    <cellStyle name="Nota 54" xfId="1294" xr:uid="{205AF194-C803-4A96-8093-BD5470B77E23}"/>
    <cellStyle name="Nota 54 2" xfId="5257" xr:uid="{0ACFAFF8-E0C0-4B88-BD3B-A18B8E8EAAD3}"/>
    <cellStyle name="Nota 54 2 2" xfId="9864" xr:uid="{62C5CBF2-14A4-4D02-B2D1-B7CBD43F8624}"/>
    <cellStyle name="Nota 54 3" xfId="6494" xr:uid="{6FE76D91-6ADF-4238-B2FB-0E8AEB9DFDDF}"/>
    <cellStyle name="Nota 54 3 2" xfId="11101" xr:uid="{F127A80C-34EE-4A78-B582-4743F5DEE7B5}"/>
    <cellStyle name="Nota 54 4" xfId="3075" xr:uid="{CB7E46BE-7F37-4850-B1AE-23A9B5E8BCC7}"/>
    <cellStyle name="Nota 54 4 2" xfId="14070" xr:uid="{A0949F85-EB36-4CEE-8FA8-96B502183BEF}"/>
    <cellStyle name="Nota 54 5" xfId="8109" xr:uid="{63A41690-2285-4FEE-B5AC-1559B12B47D8}"/>
    <cellStyle name="Nota 55" xfId="3089" xr:uid="{EDEDB287-8B5A-49D8-848F-F88F1450DAD7}"/>
    <cellStyle name="Nota 55 2" xfId="5271" xr:uid="{CF01AC63-47F8-4A60-A5B0-D6F1CB21D8FE}"/>
    <cellStyle name="Nota 55 2 2" xfId="9878" xr:uid="{37F2B5CE-B303-4E88-AE3A-108B6AA3285B}"/>
    <cellStyle name="Nota 55 3" xfId="6508" xr:uid="{071852B6-B7A4-425C-B659-F1D911C7B4C9}"/>
    <cellStyle name="Nota 55 3 2" xfId="11115" xr:uid="{AEC94F78-7D02-447F-90C3-A03E6E6BE396}"/>
    <cellStyle name="Nota 55 4" xfId="8123" xr:uid="{E80D8D30-D24F-49CF-9316-D2C6E12F6254}"/>
    <cellStyle name="Nota 56" xfId="3103" xr:uid="{F4127367-03C3-4F10-AF49-698D6BAEBBA0}"/>
    <cellStyle name="Nota 56 2" xfId="5285" xr:uid="{443B273D-EEA8-40D3-84B7-9090283FB47C}"/>
    <cellStyle name="Nota 56 2 2" xfId="9892" xr:uid="{F3D254D1-FA69-407F-BAF5-8DA38B8BEB86}"/>
    <cellStyle name="Nota 56 3" xfId="6522" xr:uid="{9843C55E-8A78-43B2-B4E2-90D8070B7D76}"/>
    <cellStyle name="Nota 56 3 2" xfId="11129" xr:uid="{FEA40F65-E03F-47D3-B747-3510FE1E9B88}"/>
    <cellStyle name="Nota 56 4" xfId="8137" xr:uid="{753B9D19-3A03-4B73-A12E-220A99370195}"/>
    <cellStyle name="Nota 57" xfId="3117" xr:uid="{97D8402E-9B37-414F-835E-5F33E1DFAF79}"/>
    <cellStyle name="Nota 57 2" xfId="5299" xr:uid="{C6E58E16-1CFA-4685-80A2-246BCBD66210}"/>
    <cellStyle name="Nota 57 2 2" xfId="9906" xr:uid="{247BDD82-6EB6-48EF-9592-11540C9E6675}"/>
    <cellStyle name="Nota 57 3" xfId="6536" xr:uid="{1B44CDDF-B541-4EC8-A5A2-9FFA6DBB402F}"/>
    <cellStyle name="Nota 57 3 2" xfId="11143" xr:uid="{4D9B05A8-DD36-4EC1-B4C2-2CBD2C3AD019}"/>
    <cellStyle name="Nota 57 4" xfId="8151" xr:uid="{D8BFF7E8-9270-4228-96AF-68E635A4780B}"/>
    <cellStyle name="Nota 58" xfId="3131" xr:uid="{57FD0CDB-B675-4BAA-AD74-3670B931367F}"/>
    <cellStyle name="Nota 58 2" xfId="5313" xr:uid="{703FB3E7-D5B6-4C59-8573-5F7CAF0995AB}"/>
    <cellStyle name="Nota 58 2 2" xfId="9920" xr:uid="{440078E2-1098-43D8-85C6-5812F83E68D4}"/>
    <cellStyle name="Nota 58 3" xfId="6550" xr:uid="{7F219BEB-C829-4333-AF05-29E268309C52}"/>
    <cellStyle name="Nota 58 3 2" xfId="11157" xr:uid="{AADE71AA-8661-4B86-AD25-5A2B95091EA5}"/>
    <cellStyle name="Nota 58 4" xfId="8165" xr:uid="{35B78786-715F-449A-9522-3843B61CB191}"/>
    <cellStyle name="Nota 59" xfId="3145" xr:uid="{2CDA4209-FC7F-4EC5-ACF0-3416306994AF}"/>
    <cellStyle name="Nota 59 2" xfId="5327" xr:uid="{339581C1-66C9-4DAC-82FF-C16533D3D9D3}"/>
    <cellStyle name="Nota 59 2 2" xfId="9934" xr:uid="{3C5C6321-05BB-4BB2-8D4C-64BA54004881}"/>
    <cellStyle name="Nota 59 3" xfId="6564" xr:uid="{8DCC6866-1479-481F-BF17-40664F8C8A36}"/>
    <cellStyle name="Nota 59 3 2" xfId="11171" xr:uid="{54ACF226-B868-40C7-A54E-AA5017CAF8DC}"/>
    <cellStyle name="Nota 59 4" xfId="8179" xr:uid="{94EF67CD-4A75-43D6-8006-A7583DA5760B}"/>
    <cellStyle name="Nota 6" xfId="407" xr:uid="{4C7E5110-D5DD-4604-B1E0-8325B5089F56}"/>
    <cellStyle name="Nota 6 2" xfId="1356" xr:uid="{BA4EB582-FEF7-41BF-B385-A49B2DB157CB}"/>
    <cellStyle name="Nota 6 2 2" xfId="4755" xr:uid="{3114D115-2C08-4DF0-A1E8-0EF68275EDD1}"/>
    <cellStyle name="Nota 6 2 2 2" xfId="9362" xr:uid="{00223EE1-9C35-4AFE-B292-41D21D8300B3}"/>
    <cellStyle name="Nota 6 2 3" xfId="5989" xr:uid="{9B0EB39F-05EC-4236-9757-71CB28A9FC35}"/>
    <cellStyle name="Nota 6 2 3 2" xfId="10596" xr:uid="{BF2D5311-A533-4F69-BA7B-FC3679C90D19}"/>
    <cellStyle name="Nota 6 2 4" xfId="4357" xr:uid="{195D9BE6-DA2D-4E5E-A432-79B99BC79DBA}"/>
    <cellStyle name="Nota 6 2 4 2" xfId="14159" xr:uid="{D2432601-9D6B-42B4-9073-6E40BA3F6D38}"/>
    <cellStyle name="Nota 6 2 5" xfId="9239" xr:uid="{97CDDC24-E439-406A-ACE7-29B6D1A75870}"/>
    <cellStyle name="Nota 6 3" xfId="4607" xr:uid="{12B6AB5A-6D70-4565-A614-53F18131DBDB}"/>
    <cellStyle name="Nota 6 4" xfId="2325" xr:uid="{98F69A10-0BB1-45DF-900B-6D84FDAAAEA0}"/>
    <cellStyle name="Nota 60" xfId="3159" xr:uid="{6D549BDA-E197-43D4-B864-E2070B346543}"/>
    <cellStyle name="Nota 60 2" xfId="5341" xr:uid="{371718DB-9DA2-48D6-938A-53FCD2341182}"/>
    <cellStyle name="Nota 60 2 2" xfId="9948" xr:uid="{4B923586-6509-4957-806A-BAB7001D1A85}"/>
    <cellStyle name="Nota 60 3" xfId="6578" xr:uid="{A217FAE0-8E14-4D5E-82CF-DE37C1B35B5F}"/>
    <cellStyle name="Nota 60 3 2" xfId="11185" xr:uid="{93C62F11-0DDF-4465-A213-A929E10BFEA2}"/>
    <cellStyle name="Nota 60 4" xfId="8193" xr:uid="{D4EE2D64-AFEA-4AF4-9AAE-494FE72855A6}"/>
    <cellStyle name="Nota 61" xfId="3173" xr:uid="{821D6472-3EB7-4253-825E-7BFB2E96D4B2}"/>
    <cellStyle name="Nota 61 2" xfId="5355" xr:uid="{EFD5CDA7-C66A-4F8D-A2ED-357B02074446}"/>
    <cellStyle name="Nota 61 2 2" xfId="9962" xr:uid="{F98B71A6-AE49-48DD-ADE2-8BA45AFAB3D3}"/>
    <cellStyle name="Nota 61 3" xfId="6592" xr:uid="{FEEE0088-80D5-4755-8530-BF3B9B064640}"/>
    <cellStyle name="Nota 61 3 2" xfId="11199" xr:uid="{78076E22-C948-451C-93EE-0688E5EA42DD}"/>
    <cellStyle name="Nota 61 4" xfId="8207" xr:uid="{62976794-8A95-4AF9-983F-1D65B4EEE1CE}"/>
    <cellStyle name="Nota 62" xfId="3187" xr:uid="{62BBF274-8FA7-47B9-8993-60628AB622DE}"/>
    <cellStyle name="Nota 62 2" xfId="5369" xr:uid="{4DCB32EB-F614-4F85-BC97-17DB977903F2}"/>
    <cellStyle name="Nota 62 2 2" xfId="9976" xr:uid="{791AF517-9FCB-4541-B100-C185C0A190FA}"/>
    <cellStyle name="Nota 62 3" xfId="6606" xr:uid="{F991ED1F-DE6A-4405-A0DE-7FA2D418B630}"/>
    <cellStyle name="Nota 62 3 2" xfId="11213" xr:uid="{9B5857CF-7DF3-40CD-8BC6-C2EA24282B6F}"/>
    <cellStyle name="Nota 62 4" xfId="8221" xr:uid="{2904CE2A-AC3A-49F4-9C18-A51666E33C40}"/>
    <cellStyle name="Nota 63" xfId="3201" xr:uid="{365B9501-AC1E-460D-896B-7701CEC789DA}"/>
    <cellStyle name="Nota 63 2" xfId="5383" xr:uid="{EC7FD8D5-84C7-4796-9113-6708000B1DC4}"/>
    <cellStyle name="Nota 63 2 2" xfId="9990" xr:uid="{352CB7C6-7CA6-40B5-B4BE-EF86D811737D}"/>
    <cellStyle name="Nota 63 3" xfId="6620" xr:uid="{28E4B2AD-497A-41C4-A132-4DABDC164434}"/>
    <cellStyle name="Nota 63 3 2" xfId="11227" xr:uid="{7C668376-94D5-4F40-BE6D-2CA925F7E287}"/>
    <cellStyle name="Nota 63 4" xfId="8235" xr:uid="{048761F2-88DF-4848-AF3D-6DAD71E12208}"/>
    <cellStyle name="Nota 64" xfId="3215" xr:uid="{6D7A01A5-2477-4391-B45C-D79F5AA1D848}"/>
    <cellStyle name="Nota 64 2" xfId="5397" xr:uid="{FA4A8218-93C2-4F71-BEC5-CB139F0363CE}"/>
    <cellStyle name="Nota 64 2 2" xfId="10004" xr:uid="{88BAB696-A1BA-4ACC-A9A7-B86F82B3469F}"/>
    <cellStyle name="Nota 64 3" xfId="6634" xr:uid="{D069661E-F400-4644-B042-A06600763D29}"/>
    <cellStyle name="Nota 64 3 2" xfId="11241" xr:uid="{8298FB76-E280-407D-BC94-2C263EC47356}"/>
    <cellStyle name="Nota 64 4" xfId="8249" xr:uid="{9A8C01AC-4899-4983-9A58-BAC71EBDC4A4}"/>
    <cellStyle name="Nota 65" xfId="3229" xr:uid="{4C406A4E-1D0A-4FE5-BD1C-9EFDB4AF04C7}"/>
    <cellStyle name="Nota 65 2" xfId="5411" xr:uid="{E1EE9AF0-A28A-4531-95A8-A0E85CC4E401}"/>
    <cellStyle name="Nota 65 2 2" xfId="10018" xr:uid="{455A4016-3BB2-4070-97DA-118358E8D454}"/>
    <cellStyle name="Nota 65 3" xfId="6648" xr:uid="{EC2CB706-29F1-4F7D-A9C2-DAD1CCC5B45B}"/>
    <cellStyle name="Nota 65 3 2" xfId="11255" xr:uid="{6631FC6E-37F4-4728-9B3E-2F5E3BAEB9D4}"/>
    <cellStyle name="Nota 65 4" xfId="8263" xr:uid="{6E214DCB-8757-4A4A-8488-ECADFBFA910F}"/>
    <cellStyle name="Nota 66" xfId="3243" xr:uid="{041D6C25-212C-4770-8668-6E3B1C9412EB}"/>
    <cellStyle name="Nota 66 2" xfId="5425" xr:uid="{A72A0246-AC7E-45FE-9EEE-1DB224FA1AEE}"/>
    <cellStyle name="Nota 66 2 2" xfId="10032" xr:uid="{383A846B-A9EE-47DE-8648-D0954271A682}"/>
    <cellStyle name="Nota 66 3" xfId="6662" xr:uid="{927DB265-3200-48B5-8D32-17391A8F2E87}"/>
    <cellStyle name="Nota 66 3 2" xfId="11269" xr:uid="{222E09BC-4544-4607-B340-21CBF65414D0}"/>
    <cellStyle name="Nota 66 4" xfId="8277" xr:uid="{3948BCE7-C405-40E6-85AC-2867A6B39DEC}"/>
    <cellStyle name="Nota 67" xfId="3257" xr:uid="{F37D4FC7-BE5B-4CC8-8A09-A94D5F918907}"/>
    <cellStyle name="Nota 67 2" xfId="5439" xr:uid="{93F9457C-9829-49AD-A49B-2BBD219DF68E}"/>
    <cellStyle name="Nota 67 2 2" xfId="10046" xr:uid="{AD2E00F8-5119-4DF5-8F5E-A74DA929AA78}"/>
    <cellStyle name="Nota 67 3" xfId="6676" xr:uid="{A56D5FA7-33E1-42B0-8F22-EDC5DC990060}"/>
    <cellStyle name="Nota 67 3 2" xfId="11283" xr:uid="{4961425F-413F-434A-BC80-5BF1C0979C98}"/>
    <cellStyle name="Nota 67 4" xfId="8291" xr:uid="{E9EFDF78-FE12-4274-B791-D59F83DD31B1}"/>
    <cellStyle name="Nota 68" xfId="3271" xr:uid="{1A2A48DA-CF0E-468D-8FD7-E30BB1BAE3E9}"/>
    <cellStyle name="Nota 68 2" xfId="5453" xr:uid="{D6A0346B-E80C-4A66-AE80-85C5CCE84C3B}"/>
    <cellStyle name="Nota 68 2 2" xfId="10060" xr:uid="{3EE9A04C-1942-4EC8-B110-44D5D944C229}"/>
    <cellStyle name="Nota 68 3" xfId="6690" xr:uid="{25FF304C-747F-468C-865A-551ED59314C9}"/>
    <cellStyle name="Nota 68 3 2" xfId="11297" xr:uid="{021E83A5-140F-4388-B0CC-3356CEE5B79E}"/>
    <cellStyle name="Nota 68 4" xfId="8305" xr:uid="{AC2CA199-82AF-43B2-87D2-260DB1C46BB4}"/>
    <cellStyle name="Nota 69" xfId="3285" xr:uid="{0B131922-52DB-4719-98E4-5370C3CEA72C}"/>
    <cellStyle name="Nota 69 2" xfId="5467" xr:uid="{539C1F9D-B3A5-4124-B637-4C208DDB7B02}"/>
    <cellStyle name="Nota 69 2 2" xfId="10074" xr:uid="{DA7146E4-831B-416D-8CB0-C2D9366F4040}"/>
    <cellStyle name="Nota 69 3" xfId="6704" xr:uid="{F87B2ACB-AAAD-4758-9E26-081907E60440}"/>
    <cellStyle name="Nota 69 3 2" xfId="11311" xr:uid="{482AA186-9002-4E79-9A8F-5B20B00FD0FA}"/>
    <cellStyle name="Nota 69 4" xfId="8319" xr:uid="{8C2EE22D-14E6-45D1-9F69-B36ADE93ED06}"/>
    <cellStyle name="Nota 7" xfId="422" xr:uid="{5C4B8D7D-DDD0-4C81-A973-CBC16D0EE68B}"/>
    <cellStyle name="Nota 7 2" xfId="1371" xr:uid="{2BC34EAA-3AB5-4F4C-8129-1966A54BE4F0}"/>
    <cellStyle name="Nota 7 2 2" xfId="4756" xr:uid="{D3EB5B62-D76B-4B1E-BEE8-1EBD6BB3B6F9}"/>
    <cellStyle name="Nota 7 2 2 2" xfId="9363" xr:uid="{2046F897-B680-412D-8F3B-9B3C0EE059C9}"/>
    <cellStyle name="Nota 7 2 3" xfId="5990" xr:uid="{6E9725C9-EB98-45F5-9816-8C92EAB3BEFB}"/>
    <cellStyle name="Nota 7 2 3 2" xfId="10597" xr:uid="{7E511318-0434-4D27-B676-ECE6FCA50259}"/>
    <cellStyle name="Nota 7 2 4" xfId="4358" xr:uid="{26A4ADE4-ECF8-42F1-9FEB-1C8CC42E7C4A}"/>
    <cellStyle name="Nota 7 2 4 2" xfId="14160" xr:uid="{16E56BFC-8998-424B-8BDD-2C84BA92CC1C}"/>
    <cellStyle name="Nota 7 2 5" xfId="9240" xr:uid="{5D634413-16E4-4452-B3CA-69367CA7B384}"/>
    <cellStyle name="Nota 7 3" xfId="4652" xr:uid="{23893347-1871-43C1-A2AC-0D39C41627EF}"/>
    <cellStyle name="Nota 7 3 2" xfId="9292" xr:uid="{C587BFD3-8758-461E-9A50-E733DDE822ED}"/>
    <cellStyle name="Nota 7 4" xfId="5918" xr:uid="{33A69AD7-7FED-467B-8D46-EADFCEB6142C}"/>
    <cellStyle name="Nota 7 4 2" xfId="10525" xr:uid="{462371AC-E5E1-49EF-AAB8-FB15F0637939}"/>
    <cellStyle name="Nota 7 5" xfId="4299" xr:uid="{90E5781A-9057-47DB-B81D-A07E177FED30}"/>
    <cellStyle name="Nota 7 5 2" xfId="9205" xr:uid="{A5A1DAEA-4730-4D01-BB98-C2B89ADA3D0C}"/>
    <cellStyle name="Nota 7 6" xfId="2339" xr:uid="{EA8AF23A-9E43-448D-B326-5A1DC4943350}"/>
    <cellStyle name="Nota 70" xfId="3299" xr:uid="{592EC67C-E23E-447D-A02E-694EF7FDEA34}"/>
    <cellStyle name="Nota 70 2" xfId="5481" xr:uid="{02EDABBE-9116-42B3-8F04-5B67B9807D9C}"/>
    <cellStyle name="Nota 70 2 2" xfId="10088" xr:uid="{942BA3CE-5B7C-4627-8C41-A34A3D2E9432}"/>
    <cellStyle name="Nota 70 3" xfId="6718" xr:uid="{F50817F7-5FC9-462D-A636-43BEC7AF4391}"/>
    <cellStyle name="Nota 70 3 2" xfId="11325" xr:uid="{54C85DA3-12DE-4A74-8B9F-722424ECD3BF}"/>
    <cellStyle name="Nota 70 4" xfId="8333" xr:uid="{FE8741B9-A360-4F56-9384-77813107F64C}"/>
    <cellStyle name="Nota 71" xfId="3313" xr:uid="{390E01C3-E121-4369-9D5B-191099D6AD5D}"/>
    <cellStyle name="Nota 71 2" xfId="5495" xr:uid="{FAE793F6-B208-44AF-9369-842CAC7A3D2C}"/>
    <cellStyle name="Nota 71 2 2" xfId="10102" xr:uid="{0113D195-C8BB-46C9-9752-7C1660F3AAB0}"/>
    <cellStyle name="Nota 71 3" xfId="6732" xr:uid="{BF469EE8-9989-4472-A205-B5B14991B4E2}"/>
    <cellStyle name="Nota 71 3 2" xfId="11339" xr:uid="{6936F24D-DE1C-4C32-9DA8-B7BA0C0E26CB}"/>
    <cellStyle name="Nota 71 4" xfId="8347" xr:uid="{D4F92BF2-76F0-44A1-9441-BFC758099292}"/>
    <cellStyle name="Nota 72" xfId="3327" xr:uid="{337C40BB-BBA2-4551-BE42-1A8E9E11A524}"/>
    <cellStyle name="Nota 72 2" xfId="5509" xr:uid="{6878BF8D-8588-4B1C-A56B-87B30B572252}"/>
    <cellStyle name="Nota 72 2 2" xfId="10116" xr:uid="{0DA9717D-8082-412B-A43C-9C88BB78050E}"/>
    <cellStyle name="Nota 72 3" xfId="6746" xr:uid="{49EF157C-0C7D-4E2D-8EDE-C8F5C332604C}"/>
    <cellStyle name="Nota 72 3 2" xfId="11353" xr:uid="{EA9BCDA6-E862-4C94-A7B0-158813658132}"/>
    <cellStyle name="Nota 72 4" xfId="8361" xr:uid="{D64C21B0-5CF1-42CE-B32E-2D07BACF669D}"/>
    <cellStyle name="Nota 73" xfId="3341" xr:uid="{F08EDF73-0783-4668-A85B-8B8D6304222C}"/>
    <cellStyle name="Nota 73 2" xfId="5523" xr:uid="{3631FBD3-E3E2-4E88-AEE6-05448214F0B9}"/>
    <cellStyle name="Nota 73 2 2" xfId="10130" xr:uid="{BCD956BA-5DEF-417F-9100-6BAD1CE04B63}"/>
    <cellStyle name="Nota 73 3" xfId="6760" xr:uid="{8B0051AE-282F-47EB-80D0-4F67BE157417}"/>
    <cellStyle name="Nota 73 3 2" xfId="11367" xr:uid="{8CD364C1-A8B8-4A39-82B3-598B38CE91D4}"/>
    <cellStyle name="Nota 73 4" xfId="8375" xr:uid="{5076A14E-31B2-40B6-A6E6-03449607F9AB}"/>
    <cellStyle name="Nota 74" xfId="3355" xr:uid="{DF3DADA0-F254-44F9-BA9B-87D6E9FB2B84}"/>
    <cellStyle name="Nota 74 2" xfId="5537" xr:uid="{4CBDBD19-1554-46FC-8256-0F8CF166A5A4}"/>
    <cellStyle name="Nota 74 2 2" xfId="10144" xr:uid="{CF0F9E6E-088D-4E20-BC7D-FB5B0D34A2A4}"/>
    <cellStyle name="Nota 74 3" xfId="6774" xr:uid="{EEE4809A-CD01-4870-8891-60324D2212E7}"/>
    <cellStyle name="Nota 74 3 2" xfId="11381" xr:uid="{447F9ACF-EE74-450B-BE01-3C2BAE15B887}"/>
    <cellStyle name="Nota 74 4" xfId="8389" xr:uid="{89C5FA9D-D156-4DCC-B0AD-716F7BA5BE0C}"/>
    <cellStyle name="Nota 75" xfId="3369" xr:uid="{ABFF4CE5-C075-4420-9375-D0A7B2C566C5}"/>
    <cellStyle name="Nota 75 2" xfId="5551" xr:uid="{F01701C1-6354-4725-9E98-BD6F337FEBE2}"/>
    <cellStyle name="Nota 75 2 2" xfId="10158" xr:uid="{83BEB698-4607-4016-9652-90E34FC62546}"/>
    <cellStyle name="Nota 75 3" xfId="6788" xr:uid="{DF9A6834-6BC7-457C-80DB-53B1D620576E}"/>
    <cellStyle name="Nota 75 3 2" xfId="11395" xr:uid="{C929E6EF-DF29-4377-AEFD-2B637E4103B8}"/>
    <cellStyle name="Nota 75 4" xfId="8403" xr:uid="{8301F70F-1215-468B-AFC7-027104E51A67}"/>
    <cellStyle name="Nota 76" xfId="3383" xr:uid="{CC053BF4-71A9-4EBA-9C48-D013689CD5FC}"/>
    <cellStyle name="Nota 76 2" xfId="5565" xr:uid="{3CF973C3-EAF0-4968-AC3C-BB4CDFC16157}"/>
    <cellStyle name="Nota 76 2 2" xfId="10172" xr:uid="{7F70E8E1-6D75-42D4-8280-13319F32C586}"/>
    <cellStyle name="Nota 76 3" xfId="6802" xr:uid="{AC27A03C-ACEA-487F-BAC6-AFAD7D969015}"/>
    <cellStyle name="Nota 76 3 2" xfId="11409" xr:uid="{0BB1173D-B2DD-4D81-A70D-B6D7818673A9}"/>
    <cellStyle name="Nota 76 4" xfId="8417" xr:uid="{7264F933-062C-436E-B02F-D1214C48F5AC}"/>
    <cellStyle name="Nota 77" xfId="3397" xr:uid="{D39AD237-44DF-4805-9FD2-15012F833278}"/>
    <cellStyle name="Nota 77 2" xfId="5579" xr:uid="{26338BE4-F429-49AA-9D37-414522FD09EF}"/>
    <cellStyle name="Nota 77 2 2" xfId="10186" xr:uid="{851AAC87-49D1-4C25-9963-C9A2B08F54C6}"/>
    <cellStyle name="Nota 77 3" xfId="6816" xr:uid="{24FA88D6-AFE6-4B00-A2CC-FC3927F30E1D}"/>
    <cellStyle name="Nota 77 3 2" xfId="11423" xr:uid="{0EF5AA25-F951-4E64-B1AF-D46C44DD77A5}"/>
    <cellStyle name="Nota 77 4" xfId="7169" xr:uid="{2B9269F5-54BF-4309-84B2-2894ADF4659B}"/>
    <cellStyle name="Nota 77 4 2" xfId="12423" xr:uid="{F102A5ED-0C22-46BA-BF5A-9B75677E147A}"/>
    <cellStyle name="Nota 77 4 2 2" xfId="16487" xr:uid="{806C90B1-C259-4DA1-9FEB-7122134A5BE5}"/>
    <cellStyle name="Nota 77 4 2 2 2" xfId="21716" xr:uid="{34A643A3-231F-4A56-998C-6D93A5E4B678}"/>
    <cellStyle name="Nota 77 4 2 3" xfId="19134" xr:uid="{B9A749E9-6B57-4F76-8B05-DE291620C917}"/>
    <cellStyle name="Nota 77 4 3" xfId="14848" xr:uid="{42268094-18C1-4E62-92DE-90A06F2A4294}"/>
    <cellStyle name="Nota 77 4 3 2" xfId="18250" xr:uid="{AACF0895-24BB-4BF2-8870-C02C1D85729D}"/>
    <cellStyle name="Nota 77 4 3 2 2" xfId="23473" xr:uid="{919609A5-91AE-4383-9A37-E61CA2DCBD3F}"/>
    <cellStyle name="Nota 77 4 3 3" xfId="17437" xr:uid="{D26CAECE-3FD9-4B99-8B04-443BB3C224A0}"/>
    <cellStyle name="Nota 77 4 3 3 2" xfId="22663" xr:uid="{83C2C670-3FBB-4BCC-B374-992420D90B7F}"/>
    <cellStyle name="Nota 77 4 3 4" xfId="20094" xr:uid="{197CC63C-3287-41DC-90A9-EE91B84844B9}"/>
    <cellStyle name="Nota 77 4 4" xfId="15269" xr:uid="{DEB2D629-D5C3-45C5-9258-E8BD2DCF8308}"/>
    <cellStyle name="Nota 77 4 4 2" xfId="18256" xr:uid="{21E6401E-4515-488C-A268-14B62AFD28F1}"/>
    <cellStyle name="Nota 77 4 4 2 2" xfId="23479" xr:uid="{ADFECB44-CDE7-403C-8956-B55796BACBBE}"/>
    <cellStyle name="Nota 77 4 4 3" xfId="20511" xr:uid="{96D9EA75-757D-4792-9A52-675DE3AA6B0B}"/>
    <cellStyle name="Nota 77 4 5" xfId="18522" xr:uid="{65B9594C-BBE9-4C17-AD6B-4E5F6BB98BE7}"/>
    <cellStyle name="Nota 77 5" xfId="8431" xr:uid="{D7400F49-14CE-4EFA-B8D9-99561F12F577}"/>
    <cellStyle name="Nota 78" xfId="3411" xr:uid="{8E7DD200-9347-44C8-A789-376673041804}"/>
    <cellStyle name="Nota 78 2" xfId="5593" xr:uid="{2EAD6064-4FBD-44D0-A3E1-C862D5B8FD4B}"/>
    <cellStyle name="Nota 78 2 2" xfId="10200" xr:uid="{DF89E7B2-587B-4CC4-8D3F-4EF548B5B8BB}"/>
    <cellStyle name="Nota 78 3" xfId="6830" xr:uid="{BD6AEB5A-8EE7-479C-8CCD-AF97959D02E3}"/>
    <cellStyle name="Nota 78 3 2" xfId="11437" xr:uid="{0F9D657A-5218-4C8A-B804-7967492E7264}"/>
    <cellStyle name="Nota 78 4" xfId="8445" xr:uid="{52EBC47C-8FB3-414C-AE7B-6B7805EAC755}"/>
    <cellStyle name="Nota 79" xfId="3425" xr:uid="{146FA475-20F0-4505-8D17-30BC5F6E8725}"/>
    <cellStyle name="Nota 79 2" xfId="5607" xr:uid="{08D024AE-F835-487F-ADC2-6B0AF0CCDC3B}"/>
    <cellStyle name="Nota 79 2 2" xfId="10214" xr:uid="{18CD9124-E2B8-448E-A3D8-FCBD15F5F91B}"/>
    <cellStyle name="Nota 79 3" xfId="6844" xr:uid="{8BA8240A-D32B-497C-A546-66003DA70A6A}"/>
    <cellStyle name="Nota 79 3 2" xfId="11451" xr:uid="{D8D6E8A8-B2C4-4FA0-9005-36947FC09B02}"/>
    <cellStyle name="Nota 79 4" xfId="8459" xr:uid="{EB48AF58-E5DA-45A7-B692-5D7A5DD16AFB}"/>
    <cellStyle name="Nota 8" xfId="436" xr:uid="{C2BD472F-C7B8-4DFE-8B69-033B2358F283}"/>
    <cellStyle name="Nota 8 2" xfId="1385" xr:uid="{D6A61041-DF70-409F-869C-49737C0F3AE4}"/>
    <cellStyle name="Nota 8 2 2" xfId="4757" xr:uid="{C626F164-2A48-426A-99AA-0C8A64E10441}"/>
    <cellStyle name="Nota 8 2 2 2" xfId="9364" xr:uid="{49F54A62-A0EF-4C6B-9C73-0411AF85EB14}"/>
    <cellStyle name="Nota 8 2 3" xfId="5991" xr:uid="{2D21CB2E-755C-461E-96CA-A040F476674B}"/>
    <cellStyle name="Nota 8 2 3 2" xfId="10598" xr:uid="{D9D26EFE-C51D-484E-8E84-802A304AC108}"/>
    <cellStyle name="Nota 8 2 4" xfId="4359" xr:uid="{EBF59E94-8D1C-477E-9042-82831FA0A1ED}"/>
    <cellStyle name="Nota 8 2 4 2" xfId="14161" xr:uid="{F0883DF1-2680-451C-8994-3ED5B8375E90}"/>
    <cellStyle name="Nota 8 2 5" xfId="9241" xr:uid="{A3499B2A-FDD1-4539-B3AF-3E8353E39431}"/>
    <cellStyle name="Nota 8 3" xfId="4667" xr:uid="{5FF76982-825F-49B6-B373-CD9BC5D0F084}"/>
    <cellStyle name="Nota 8 3 2" xfId="9307" xr:uid="{593DFFB8-16A9-4C95-8921-57548E11CB10}"/>
    <cellStyle name="Nota 8 4" xfId="5933" xr:uid="{AAE97882-EB52-4885-B373-AFBCC0295ACB}"/>
    <cellStyle name="Nota 8 4 2" xfId="10540" xr:uid="{6359D9E2-2438-4707-896A-F8226832C5A9}"/>
    <cellStyle name="Nota 8 5" xfId="4314" xr:uid="{7C2C891E-1978-4169-BDC6-370A1E246C98}"/>
    <cellStyle name="Nota 8 5 2" xfId="9220" xr:uid="{899DDA5C-3DD9-4C13-BD43-8A7B9B2E463A}"/>
    <cellStyle name="Nota 8 6" xfId="2353" xr:uid="{B71D8694-96D3-4B34-8AA7-5551FBA7337B}"/>
    <cellStyle name="Nota 80" xfId="3439" xr:uid="{F075E926-EFE0-4FE7-95C2-62AFE71A8E47}"/>
    <cellStyle name="Nota 80 2" xfId="5621" xr:uid="{25AE0744-A7F6-466D-9225-42D883393635}"/>
    <cellStyle name="Nota 80 2 2" xfId="10228" xr:uid="{99C0C358-F327-4EC8-BC48-5EBD1CD77A46}"/>
    <cellStyle name="Nota 80 3" xfId="6858" xr:uid="{1781CA68-EE7E-4FF3-BDCA-22164E9A225C}"/>
    <cellStyle name="Nota 80 3 2" xfId="11465" xr:uid="{AE39BFD9-4044-4BC1-9EB3-3030C1A2A355}"/>
    <cellStyle name="Nota 80 4" xfId="8473" xr:uid="{2DF89CAD-FD46-48FD-BD11-C06B6D00708F}"/>
    <cellStyle name="Nota 81" xfId="3453" xr:uid="{8A346DD5-FDEC-417A-B7C1-38D3FC0A5ED2}"/>
    <cellStyle name="Nota 81 2" xfId="5635" xr:uid="{CE989CC9-D0E8-49EB-B8DC-6F981B54DF44}"/>
    <cellStyle name="Nota 81 2 2" xfId="10242" xr:uid="{4C816F56-6C7C-4CE2-87B4-1364A046D08B}"/>
    <cellStyle name="Nota 81 3" xfId="6872" xr:uid="{454C28D7-3212-4FC9-8B6D-7C0CA2CB623C}"/>
    <cellStyle name="Nota 81 3 2" xfId="11479" xr:uid="{7832CD91-235D-4CEA-9D1D-25D7E2B96F72}"/>
    <cellStyle name="Nota 81 4" xfId="8487" xr:uid="{D28E2553-1C72-4656-8699-48705EA3523E}"/>
    <cellStyle name="Nota 82" xfId="3467" xr:uid="{E7A89976-220F-4AFF-BEB3-FF32A3A764D2}"/>
    <cellStyle name="Nota 82 2" xfId="5649" xr:uid="{A2BD91EE-C88E-41FF-A1B8-C694071DD5E8}"/>
    <cellStyle name="Nota 82 2 2" xfId="10256" xr:uid="{3D5811A6-8431-47F1-AE18-4C520922A5FF}"/>
    <cellStyle name="Nota 82 3" xfId="6886" xr:uid="{C9254436-9A0B-4282-BA06-29DA4AA9BEF7}"/>
    <cellStyle name="Nota 82 3 2" xfId="11493" xr:uid="{C7BABC72-7189-4F43-AA4F-0D70DF3DDC09}"/>
    <cellStyle name="Nota 82 4" xfId="8501" xr:uid="{13241950-FF28-48E4-A02B-A7C4138BC120}"/>
    <cellStyle name="Nota 83" xfId="3481" xr:uid="{289ECB0C-E6A9-420F-BBBF-4E3BD35A6677}"/>
    <cellStyle name="Nota 83 2" xfId="5663" xr:uid="{93844C75-86AA-4715-BD19-82B564FD7F3A}"/>
    <cellStyle name="Nota 83 2 2" xfId="10270" xr:uid="{53D6D78E-21D8-4DA5-A3CB-B770C5AAD200}"/>
    <cellStyle name="Nota 83 3" xfId="6900" xr:uid="{E9BC63FB-554A-401B-8B6D-ACD3D49DD6E3}"/>
    <cellStyle name="Nota 83 3 2" xfId="11507" xr:uid="{47A67720-ACFA-4341-8408-C62C1B7658ED}"/>
    <cellStyle name="Nota 83 4" xfId="8515" xr:uid="{AB2C1E51-64DF-48E6-AAAF-4117554826F9}"/>
    <cellStyle name="Nota 84" xfId="3495" xr:uid="{F55A1696-7C89-40B1-8782-BEE02CFBC4E9}"/>
    <cellStyle name="Nota 84 2" xfId="5677" xr:uid="{88145F6A-E41A-4903-841A-AF05B1EF9F5A}"/>
    <cellStyle name="Nota 84 2 2" xfId="10284" xr:uid="{C090A210-AE43-40EB-821E-583B2F071B6A}"/>
    <cellStyle name="Nota 84 3" xfId="6914" xr:uid="{A63E444F-B960-433C-9F29-416AA1465DA8}"/>
    <cellStyle name="Nota 84 3 2" xfId="11521" xr:uid="{2BE73F59-3144-4661-9D9E-31888075F4DE}"/>
    <cellStyle name="Nota 84 4" xfId="8529" xr:uid="{4C3543D4-E9DD-47B0-9F39-838BDEB97700}"/>
    <cellStyle name="Nota 85" xfId="3509" xr:uid="{10D0212F-4F2A-4B19-9D90-CD0A8DC9CEF3}"/>
    <cellStyle name="Nota 85 2" xfId="5691" xr:uid="{049A415A-C9B0-4A24-A93E-AE1F94868F05}"/>
    <cellStyle name="Nota 85 2 2" xfId="10298" xr:uid="{11DC00D6-AFE1-415F-9C54-AFE4E1348E4D}"/>
    <cellStyle name="Nota 85 3" xfId="6928" xr:uid="{5E5236C7-4752-4314-AA51-2EFDD6CB8984}"/>
    <cellStyle name="Nota 85 3 2" xfId="11535" xr:uid="{B2DC86AB-584B-457D-AA65-37720F64AB72}"/>
    <cellStyle name="Nota 85 4" xfId="8543" xr:uid="{D4ED1B39-B52C-4CDC-A0E5-5A013A107999}"/>
    <cellStyle name="Nota 86" xfId="3523" xr:uid="{642F70CD-3798-4C0C-8F1E-A22943026A15}"/>
    <cellStyle name="Nota 86 2" xfId="5705" xr:uid="{7F8B499B-D131-4002-B825-040CFF3040B5}"/>
    <cellStyle name="Nota 86 2 2" xfId="10312" xr:uid="{EE8CD915-9C4D-437B-AFF5-75A4C3353A08}"/>
    <cellStyle name="Nota 86 3" xfId="6942" xr:uid="{F7F2C1DB-1B4F-48BD-8377-A8C841F1DA53}"/>
    <cellStyle name="Nota 86 3 2" xfId="11549" xr:uid="{8E845003-0A4D-41EE-9F0F-9FDEBC2D9690}"/>
    <cellStyle name="Nota 86 4" xfId="8557" xr:uid="{8F27DEDE-1974-4B3F-9453-F9C14EB56F97}"/>
    <cellStyle name="Nota 87" xfId="3537" xr:uid="{9CEEAC95-E45B-46B5-AACC-594EC90880D4}"/>
    <cellStyle name="Nota 87 2" xfId="5719" xr:uid="{3A4A79B0-673F-42F0-8CA1-0D24F4638EE3}"/>
    <cellStyle name="Nota 87 2 2" xfId="10326" xr:uid="{FD2B6FD3-0564-46C3-A361-09DFD0A9AEF8}"/>
    <cellStyle name="Nota 87 3" xfId="6956" xr:uid="{77D503F6-BE0E-4823-9B3E-80927E9C82A5}"/>
    <cellStyle name="Nota 87 3 2" xfId="11563" xr:uid="{5F738FE7-64C8-4274-AD3C-06B07187D042}"/>
    <cellStyle name="Nota 87 4" xfId="8571" xr:uid="{E01DA5CF-D524-4069-8F2A-0F04508D6641}"/>
    <cellStyle name="Nota 88" xfId="3551" xr:uid="{22CE93DF-7804-4E8E-B08C-56D13971E16E}"/>
    <cellStyle name="Nota 88 2" xfId="5733" xr:uid="{D25AF49E-D5D7-4F9F-9368-D8952496C8FF}"/>
    <cellStyle name="Nota 88 2 2" xfId="10340" xr:uid="{78116CCB-9DBA-4F88-ADD9-4518EEE368E7}"/>
    <cellStyle name="Nota 88 3" xfId="6970" xr:uid="{33A43E9D-0F73-4D67-B094-5D94F56B3E58}"/>
    <cellStyle name="Nota 88 3 2" xfId="11577" xr:uid="{05202765-802C-4C28-B98A-30AB29B22906}"/>
    <cellStyle name="Nota 88 4" xfId="8585" xr:uid="{AB725C7D-4597-4545-9902-F260C6E64F1D}"/>
    <cellStyle name="Nota 89" xfId="3565" xr:uid="{286455A1-C58D-4D33-81F4-E8DA43D4C464}"/>
    <cellStyle name="Nota 89 2" xfId="5747" xr:uid="{7D40C244-C1A0-4FBC-A44B-5E51DA2F474E}"/>
    <cellStyle name="Nota 89 2 2" xfId="10354" xr:uid="{797EBAB5-347D-4B61-9072-E6C47DF5167C}"/>
    <cellStyle name="Nota 89 3" xfId="6984" xr:uid="{3F66FB04-DC0C-40D1-8A4D-EFD0F8C583F3}"/>
    <cellStyle name="Nota 89 3 2" xfId="11591" xr:uid="{FD28ED7C-9295-40BA-ABB2-E08A32831CF9}"/>
    <cellStyle name="Nota 89 4" xfId="8599" xr:uid="{22DB1F13-53DA-4153-B366-25089783E98F}"/>
    <cellStyle name="Nota 9" xfId="372" xr:uid="{B203EBBE-E09E-4642-BACA-B125B14EBD56}"/>
    <cellStyle name="Nota 9 2" xfId="1330" xr:uid="{745A39C3-E8B3-4B87-B682-E94A346FD6AF}"/>
    <cellStyle name="Nota 9 2 2" xfId="4758" xr:uid="{28ED5B93-BDC7-4A30-8170-492700B1311E}"/>
    <cellStyle name="Nota 9 2 2 2" xfId="9365" xr:uid="{B6C7F6C1-F524-4481-B17D-46C3712BCD6A}"/>
    <cellStyle name="Nota 9 2 3" xfId="5992" xr:uid="{3B1798C6-8A7D-4656-88FB-BAD14725EFD7}"/>
    <cellStyle name="Nota 9 2 3 2" xfId="10599" xr:uid="{B7D70281-B6FB-46D7-80B0-BC3CE26876B2}"/>
    <cellStyle name="Nota 9 2 4" xfId="4360" xr:uid="{714B648E-047F-45B1-AB4C-CD87D31893D1}"/>
    <cellStyle name="Nota 9 2 4 2" xfId="14162" xr:uid="{FD307B76-CCE9-48E9-BB47-D9EC69DC38DB}"/>
    <cellStyle name="Nota 9 2 5" xfId="9242" xr:uid="{8E26A5E3-9951-4342-894E-074AC02176AB}"/>
    <cellStyle name="Nota 9 3" xfId="4682" xr:uid="{46958640-AE4B-4753-BCA9-043BB86553B7}"/>
    <cellStyle name="Nota 9 4" xfId="2368" xr:uid="{49ABE3D7-7665-4DA1-95F6-2207EE618A0E}"/>
    <cellStyle name="Nota 90" xfId="3579" xr:uid="{44E2A7A5-8B2B-434B-B996-177F566B131C}"/>
    <cellStyle name="Nota 90 2" xfId="5761" xr:uid="{E8220EBC-4B38-422A-BA5D-7D3C48616A83}"/>
    <cellStyle name="Nota 90 2 2" xfId="10368" xr:uid="{7A6B0FF4-FA7A-4C67-A16A-83FFC0A0E3EC}"/>
    <cellStyle name="Nota 90 3" xfId="6998" xr:uid="{DDA70BA6-90EB-4CFC-80A0-CD15DD0E5356}"/>
    <cellStyle name="Nota 90 3 2" xfId="11605" xr:uid="{EA7F4EF7-36C1-4167-987B-7F4E1AF71E1E}"/>
    <cellStyle name="Nota 90 4" xfId="8613" xr:uid="{65BB8FF1-FCAF-480C-B7BA-8213D0CD2367}"/>
    <cellStyle name="Nota 91" xfId="3593" xr:uid="{5C46E32E-F3D1-4A2C-9E90-6ACD6117B1AD}"/>
    <cellStyle name="Nota 91 2" xfId="5775" xr:uid="{83085EC2-2814-4F44-A838-15E7BBA5C758}"/>
    <cellStyle name="Nota 91 2 2" xfId="10382" xr:uid="{FEC609BD-5CFA-4192-AD66-E6057C8FD794}"/>
    <cellStyle name="Nota 91 3" xfId="7012" xr:uid="{C22BCF00-C39A-4E17-A273-298A1F0AA3F0}"/>
    <cellStyle name="Nota 91 3 2" xfId="11619" xr:uid="{9D419805-EEDF-40B1-ADEB-EAC3F5299973}"/>
    <cellStyle name="Nota 91 4" xfId="8627" xr:uid="{BAB291CB-C7BE-4021-8FF8-760552EA30B8}"/>
    <cellStyle name="Nota 92" xfId="3607" xr:uid="{B30F6D95-2DA1-4F33-A712-A1B4994F9FD1}"/>
    <cellStyle name="Nota 92 2" xfId="5789" xr:uid="{D247051D-9907-4055-A092-78DAD18D788F}"/>
    <cellStyle name="Nota 92 2 2" xfId="10396" xr:uid="{130E5874-322F-4544-84B6-292D682AD360}"/>
    <cellStyle name="Nota 92 3" xfId="7026" xr:uid="{BDABFE92-E226-4077-A7EE-3201A326AD08}"/>
    <cellStyle name="Nota 92 3 2" xfId="11633" xr:uid="{AFBAE0CA-66C1-4F70-B3D2-5F31B0614C81}"/>
    <cellStyle name="Nota 92 4" xfId="8641" xr:uid="{06263E21-B19A-45E2-8EC9-6ED581C8551F}"/>
    <cellStyle name="Nota 93" xfId="3621" xr:uid="{F9D091AC-76AD-4E1D-8AFA-C0B8C1E0EB8A}"/>
    <cellStyle name="Nota 93 2" xfId="5803" xr:uid="{31A85C93-9529-4EAF-89D3-787F022DEB9B}"/>
    <cellStyle name="Nota 93 2 2" xfId="10410" xr:uid="{A3393641-B15D-43B5-BD98-49A8BC33F865}"/>
    <cellStyle name="Nota 93 3" xfId="7040" xr:uid="{70B4DD9B-F199-422C-B01E-2B2CAB6832B2}"/>
    <cellStyle name="Nota 93 3 2" xfId="11647" xr:uid="{B9A5D60E-FC61-4363-B598-8067DFA7487B}"/>
    <cellStyle name="Nota 93 4" xfId="8655" xr:uid="{F8DA97E0-EA8B-4B16-8D31-A891924ACF47}"/>
    <cellStyle name="Nota 94" xfId="3635" xr:uid="{69BEFDA6-90B1-441B-AEC6-3C9E85164150}"/>
    <cellStyle name="Nota 94 2" xfId="5817" xr:uid="{F9ACCA9B-F22F-42A8-B01D-D366A1608406}"/>
    <cellStyle name="Nota 94 2 2" xfId="10424" xr:uid="{A1C8E720-F320-4B46-8286-79F74ACCA10C}"/>
    <cellStyle name="Nota 94 3" xfId="7054" xr:uid="{F7C5A188-88FE-43F9-9E9F-DF22010190CB}"/>
    <cellStyle name="Nota 94 3 2" xfId="11661" xr:uid="{437875BD-E213-42FB-A493-20DCC818F92C}"/>
    <cellStyle name="Nota 94 4" xfId="8669" xr:uid="{478CDEB8-6AA0-440B-BFBD-ED907F350D22}"/>
    <cellStyle name="Nota 95" xfId="3649" xr:uid="{D0F0C53A-A605-40B7-9B83-BBB57241A837}"/>
    <cellStyle name="Nota 95 2" xfId="5831" xr:uid="{1F66DD1F-9B00-4D1F-AFFD-448DF8CDA3BD}"/>
    <cellStyle name="Nota 95 2 2" xfId="10438" xr:uid="{DC41DB1A-C040-4590-A51B-D3A59A60CE44}"/>
    <cellStyle name="Nota 95 3" xfId="7068" xr:uid="{4ACFFCC7-8E51-46D9-8B8D-D8DEFB949629}"/>
    <cellStyle name="Nota 95 3 2" xfId="11675" xr:uid="{11060EED-9E09-4EA0-A816-8DA2E8771E3C}"/>
    <cellStyle name="Nota 95 4" xfId="8683" xr:uid="{EDA463C7-F35B-4595-8B63-5FFB07E04342}"/>
    <cellStyle name="Nota 96" xfId="3663" xr:uid="{853E9A1A-C912-4AFC-80B8-8DAA6FE526EB}"/>
    <cellStyle name="Nota 96 2" xfId="5845" xr:uid="{1B2D0FE2-AD8D-4620-867B-68C097AB76B8}"/>
    <cellStyle name="Nota 96 2 2" xfId="10452" xr:uid="{9BCBE4C9-288A-4DFC-87D8-CF6E09DAC123}"/>
    <cellStyle name="Nota 96 3" xfId="7082" xr:uid="{0F689FC3-DFA9-46E5-AF80-C125982ADAE5}"/>
    <cellStyle name="Nota 96 3 2" xfId="11689" xr:uid="{F4E2EF47-5488-4478-88D7-692261E05FFE}"/>
    <cellStyle name="Nota 96 4" xfId="8697" xr:uid="{5CB2D29C-4EE9-4E39-BD77-D74B5B9495EC}"/>
    <cellStyle name="Nota 97" xfId="3677" xr:uid="{F2C74D1F-3E5E-44B0-BAAA-CED505422A73}"/>
    <cellStyle name="Nota 97 2" xfId="5859" xr:uid="{E6B33A61-8D8B-4571-956E-2C3FCD6D96C8}"/>
    <cellStyle name="Nota 97 2 2" xfId="10466" xr:uid="{9202DA0F-88D6-4631-9DBC-B564915EB929}"/>
    <cellStyle name="Nota 97 3" xfId="7096" xr:uid="{2A885C2B-C182-464B-B8C6-D281A74ED2E8}"/>
    <cellStyle name="Nota 97 3 2" xfId="11703" xr:uid="{A00226D2-D80E-4F69-90A3-34432D31A32C}"/>
    <cellStyle name="Nota 97 4" xfId="8711" xr:uid="{EA9064DC-9BD1-473A-A378-8499F771B09C}"/>
    <cellStyle name="Nota 98" xfId="3691" xr:uid="{33ACC478-E31F-4AC7-85D7-6B28659A943E}"/>
    <cellStyle name="Nota 98 2" xfId="5873" xr:uid="{EFAEA3E5-ADF6-450F-9C4B-7FCD4A47AF8B}"/>
    <cellStyle name="Nota 98 2 2" xfId="10480" xr:uid="{C9306F9C-7BD0-450C-9C76-FD3780885E68}"/>
    <cellStyle name="Nota 98 3" xfId="7110" xr:uid="{1385AC0D-C43D-4F4A-B271-F8DFB71EA588}"/>
    <cellStyle name="Nota 98 3 2" xfId="11717" xr:uid="{6F3972E2-A22C-4F05-BD73-DF081B1CAFCB}"/>
    <cellStyle name="Nota 98 4" xfId="8725" xr:uid="{E7FA8596-506A-423D-9DE1-A648F0E43BF9}"/>
    <cellStyle name="Nota 99" xfId="3705" xr:uid="{DD68960A-9981-4FA7-AAB9-71D5CEF4C3B7}"/>
    <cellStyle name="Nota 99 2" xfId="8739" xr:uid="{10C821F8-FDD2-4A9D-8817-0986F7B5B016}"/>
    <cellStyle name="Note" xfId="7278" xr:uid="{EF9E9F14-A1B7-40C4-AAAD-E0BB6D94AE92}"/>
    <cellStyle name="Note 2" xfId="4038" xr:uid="{39562F62-FAF0-4A4C-90B9-CA2DBDA7BD55}"/>
    <cellStyle name="Note 2 2" xfId="4062" xr:uid="{E69F17FF-9A78-4F92-81D7-93DEF7DC7300}"/>
    <cellStyle name="Note 2 2 2" xfId="4103" xr:uid="{B8F8A497-1469-44E2-8359-2F5F68CD0FB9}"/>
    <cellStyle name="Note 2 2 2 2" xfId="9124" xr:uid="{0F97F048-A459-4E04-93E0-99EBDAF5D32B}"/>
    <cellStyle name="Note 2 2 3" xfId="9083" xr:uid="{6975A238-CD5A-4CC8-9F05-D7A85F5C5E75}"/>
    <cellStyle name="Note 2 3" xfId="4085" xr:uid="{D8A694E1-90F4-476F-AF01-29F2021FB570}"/>
    <cellStyle name="Note 2 3 2" xfId="9106" xr:uid="{5A25F66B-6A69-4D7D-809C-FB20B3C1B0C0}"/>
    <cellStyle name="Note 2 4" xfId="9065" xr:uid="{BE010CCC-E62F-430A-90EF-F3A36BC8AD1A}"/>
    <cellStyle name="Note 3" xfId="4064" xr:uid="{1530A062-8A6B-493F-94E4-D97DDAEB7856}"/>
    <cellStyle name="Note 3 2" xfId="4110" xr:uid="{A99B93FD-5E52-4E00-83C7-1BE3754F9A84}"/>
    <cellStyle name="Note 3 2 2" xfId="9131" xr:uid="{3788DA2E-7F77-43E9-B4E7-19C61005FF8E}"/>
    <cellStyle name="Note 3 3" xfId="9085" xr:uid="{AA5B4420-F4A3-4895-9A22-66E34B733757}"/>
    <cellStyle name="Note 4" xfId="12448" xr:uid="{DBF30876-21F2-4C74-90B0-6094152273D0}"/>
    <cellStyle name="Note 4 2" xfId="16512" xr:uid="{24205338-BA74-42DE-B166-8BEE1EE0FB27}"/>
    <cellStyle name="Note 4 2 2" xfId="21741" xr:uid="{68835FB4-B6A5-4BDE-AB5F-1A5F0E0B78F0}"/>
    <cellStyle name="Note 4 3" xfId="19159" xr:uid="{7DF323B1-8D50-4471-A85A-3E62C950650F}"/>
    <cellStyle name="Note 5" xfId="14871" xr:uid="{C9B41EAC-9EEA-493C-9FB8-9D75BA487DF5}"/>
    <cellStyle name="Note 5 2" xfId="18246" xr:uid="{DA109535-B124-4B6F-A07C-A9AB21EAB612}"/>
    <cellStyle name="Note 5 2 2" xfId="23469" xr:uid="{08609CD5-FAAE-49B4-9939-4C38F433DF0A}"/>
    <cellStyle name="Note 5 3" xfId="17460" xr:uid="{7F93B087-16EB-4445-9839-C43362576DFC}"/>
    <cellStyle name="Note 5 3 2" xfId="22686" xr:uid="{3337CE56-387C-4376-AC04-819F0FBF66D4}"/>
    <cellStyle name="Note 5 4" xfId="20117" xr:uid="{1B52219C-4993-4507-8767-102AF44D5131}"/>
    <cellStyle name="Note 6" xfId="15275" xr:uid="{E17A6D2E-0BE9-4948-84F9-4547D26EFD57}"/>
    <cellStyle name="Note 6 2" xfId="18262" xr:uid="{7F1E4B2E-B6C0-44E2-BA94-32CD5ACF1329}"/>
    <cellStyle name="Note 6 2 2" xfId="23485" xr:uid="{0C91AEFC-67EA-4FD5-A9B6-B65B707C7A9A}"/>
    <cellStyle name="Note 6 3" xfId="20517" xr:uid="{7B57FC94-43AE-436D-897F-CCBF45B74F62}"/>
    <cellStyle name="Note 7" xfId="18547" xr:uid="{8EBA1B5F-1955-4CF0-9313-688F43D9D731}"/>
    <cellStyle name="Output" xfId="7279" xr:uid="{7F50EC7B-8F7F-4BE8-98D1-2BD431C3A6C6}"/>
    <cellStyle name="Output 2" xfId="12449" xr:uid="{4E95B230-590F-4C68-A469-4D090E18A153}"/>
    <cellStyle name="Output 2 2" xfId="16513" xr:uid="{ED0E8E4C-EDE3-4FF0-A24A-BE1A4E583634}"/>
    <cellStyle name="Output 2 2 2" xfId="21742" xr:uid="{4F6E67D6-ADBD-4AB4-9626-A918765C45E1}"/>
    <cellStyle name="Output 2 3" xfId="19160" xr:uid="{F99329CA-0931-4C04-9339-AFCE78CFD563}"/>
    <cellStyle name="Output 3" xfId="14872" xr:uid="{EDD89A7B-7944-4793-85A3-5B9C4F155BD7}"/>
    <cellStyle name="Output 3 2" xfId="18277" xr:uid="{EA16B01D-7D74-418D-B23E-F1FCBC50FD26}"/>
    <cellStyle name="Output 3 2 2" xfId="23500" xr:uid="{A167DD1B-A5C8-4CB2-9946-5E40EEE0B3EB}"/>
    <cellStyle name="Output 3 3" xfId="17461" xr:uid="{88EAABB4-5D71-4BAA-89A7-3AD761E21415}"/>
    <cellStyle name="Output 3 3 2" xfId="22687" xr:uid="{72FEBF70-3999-4E00-8E59-1F38C142C2F8}"/>
    <cellStyle name="Output 3 4" xfId="20118" xr:uid="{5DF8CE14-F633-40BF-A877-A97451A88586}"/>
    <cellStyle name="Output 4" xfId="15276" xr:uid="{9C2F3849-B387-4837-BF6B-F4C3D6F202F9}"/>
    <cellStyle name="Output 4 2" xfId="18247" xr:uid="{7D13CE86-2874-4FB5-BA36-57E604EEB87B}"/>
    <cellStyle name="Output 4 2 2" xfId="23470" xr:uid="{D954162B-2AFD-45CD-80BF-6016EF510945}"/>
    <cellStyle name="Output 4 3" xfId="20518" xr:uid="{D5866CF9-4131-4E73-9577-F67068A73C15}"/>
    <cellStyle name="Output 5" xfId="18548" xr:uid="{C82AF0AC-A4EB-41C5-8245-05D987ADD98A}"/>
    <cellStyle name="pb_table_format_bottomonly" xfId="38" xr:uid="{00000000-0005-0000-0000-000030000000}"/>
    <cellStyle name="Percent" xfId="12836" xr:uid="{1DCD237A-99B6-4BA1-9615-50CBD6D607CD}"/>
    <cellStyle name="Percentagem 2" xfId="13104" xr:uid="{1AA9ED55-9406-4C54-91FF-4E1D537411AD}"/>
    <cellStyle name="Porcentagem" xfId="39" builtinId="5"/>
    <cellStyle name="Porcentagem 10" xfId="7317" xr:uid="{BB56727E-124B-47DF-AA62-B8D9B06C8E50}"/>
    <cellStyle name="Porcentagem 10 2" xfId="7352" xr:uid="{4168C031-3FCB-4732-BCEC-79F8F45F349E}"/>
    <cellStyle name="Porcentagem 10 2 2" xfId="15672" xr:uid="{84B71A56-D0F6-483D-AEEE-B6AA33AF74B9}"/>
    <cellStyle name="Porcentagem 10 2 3" xfId="11842" xr:uid="{669B3F8D-AFF9-4BA0-A6FD-75E0FAD479AD}"/>
    <cellStyle name="Porcentagem 10 3" xfId="12814" xr:uid="{02A60371-E930-45BB-A336-C75E163B1B30}"/>
    <cellStyle name="Porcentagem 10 4" xfId="11810" xr:uid="{B63B6F69-56BC-4567-88E5-3437F6095760}"/>
    <cellStyle name="Porcentagem 11" xfId="7320" xr:uid="{A08613D4-4714-47C9-947D-C19E93585976}"/>
    <cellStyle name="Porcentagem 11 2" xfId="11813" xr:uid="{31185E28-AE28-43EA-BB77-BD692B964493}"/>
    <cellStyle name="Porcentagem 12" xfId="2173" xr:uid="{F2FDD8B3-9A2E-4881-A670-433A17678354}"/>
    <cellStyle name="Porcentagem 12 2" xfId="12187" xr:uid="{72727F5E-0A57-425E-A8FB-C7C2668AF1A6}"/>
    <cellStyle name="Porcentagem 13" xfId="2054" xr:uid="{DD956726-AEB1-4C47-9FD1-45DABEA49738}"/>
    <cellStyle name="Porcentagem 13 2" xfId="13364" xr:uid="{4150A7D4-DD22-4DF6-B8DD-C9D89C98B1EC}"/>
    <cellStyle name="Porcentagem 13 3" xfId="12242" xr:uid="{B3FC8B43-36DD-40E9-B9F5-2BE99638A995}"/>
    <cellStyle name="Porcentagem 14" xfId="7357" xr:uid="{D8EB67FC-4398-4970-8170-5CE7FFF97975}"/>
    <cellStyle name="Porcentagem 14 2" xfId="12194" xr:uid="{C44A6761-60AA-4539-8F0E-B4FDCEF6E3D3}"/>
    <cellStyle name="Porcentagem 15" xfId="286" xr:uid="{C0A7E705-01E0-4C55-ADF2-840CD9D88CCF}"/>
    <cellStyle name="Porcentagem 15 2" xfId="15722" xr:uid="{73CA18CB-202B-4B98-88E2-90EA68321068}"/>
    <cellStyle name="Porcentagem 16" xfId="7434" xr:uid="{CC681316-6F19-4E9C-A951-88B758883300}"/>
    <cellStyle name="Porcentagem 2" xfId="40" xr:uid="{00000000-0005-0000-0000-000032000000}"/>
    <cellStyle name="Porcentagem 2 2" xfId="63" xr:uid="{00000000-0005-0000-0000-000033000000}"/>
    <cellStyle name="Porcentagem 2 2 2" xfId="4361" xr:uid="{188FFD48-0E1A-46A1-8101-710369BFCC45}"/>
    <cellStyle name="Porcentagem 2 2 3" xfId="4255" xr:uid="{9A81519C-4E88-4AAF-BA52-D87F16F2D2C5}"/>
    <cellStyle name="Porcentagem 2 2 4" xfId="4127" xr:uid="{28276114-B206-4CC1-91FD-935A082EE15A}"/>
    <cellStyle name="Porcentagem 2 2 4 2" xfId="9148" xr:uid="{5EFB6AFC-8540-4597-BF79-7D9092770792}"/>
    <cellStyle name="Porcentagem 2 2 5" xfId="2101" xr:uid="{BF31567F-2C01-4BF1-AE7D-8E1C7FFD1598}"/>
    <cellStyle name="Porcentagem 2 3" xfId="92" xr:uid="{56BAE216-926D-4E8D-8800-7FE2B3764934}"/>
    <cellStyle name="Porcentagem 2 3 2" xfId="7300" xr:uid="{379912EB-B17E-4D09-8431-D45372F93828}"/>
    <cellStyle name="Porcentagem 2 3 3" xfId="2260" xr:uid="{EB0F26D0-2447-47CC-9D93-92F9A70CF564}"/>
    <cellStyle name="Porcentagem 2 4" xfId="2083" xr:uid="{0E6C190A-A0FC-445E-9989-368C0E648DA5}"/>
    <cellStyle name="Porcentagem 2 5" xfId="289" xr:uid="{CE414D19-52C4-4552-BA14-A4D204B7992B}"/>
    <cellStyle name="Porcentagem 3" xfId="41" xr:uid="{00000000-0005-0000-0000-000034000000}"/>
    <cellStyle name="Porcentagem 3 2" xfId="64" xr:uid="{00000000-0005-0000-0000-000035000000}"/>
    <cellStyle name="Porcentagem 3 2 2" xfId="2104" xr:uid="{96BD5B85-52BE-44C3-800B-2DC6983B5206}"/>
    <cellStyle name="Porcentagem 3 2 2 2" xfId="4710" xr:uid="{9944C29D-3AB2-41A3-A61E-C3D252419447}"/>
    <cellStyle name="Porcentagem 3 2 2 2 2" xfId="9336" xr:uid="{A90D8CE5-3717-4D19-B82A-A6981F4CFCF4}"/>
    <cellStyle name="Porcentagem 3 2 3" xfId="5962" xr:uid="{52907D10-0E31-439C-87DB-39EA7A657E59}"/>
    <cellStyle name="Porcentagem 3 2 3 2" xfId="10569" xr:uid="{ECCD59F0-0C9E-4E79-88DD-E0DDD00685CF}"/>
    <cellStyle name="Porcentagem 3 2 4" xfId="4329" xr:uid="{620B962A-6EB4-4B27-967A-90F0B4B4CE31}"/>
    <cellStyle name="Porcentagem 3 2 4 2" xfId="9234" xr:uid="{6FE0C98E-C4EA-4131-852F-EDBA450E3501}"/>
    <cellStyle name="Porcentagem 3 2 5" xfId="2085" xr:uid="{D69F1E31-9A50-4149-BEE3-ED825C2983FB}"/>
    <cellStyle name="Porcentagem 3 2 5 2" xfId="12125" xr:uid="{7181E9D5-D468-47DD-AE02-61C43834E5C0}"/>
    <cellStyle name="Porcentagem 3 3" xfId="2099" xr:uid="{1E99EDC4-14B5-4739-BE3E-75600A57A395}"/>
    <cellStyle name="Porcentagem 3 3 2" xfId="4254" xr:uid="{472F0DBA-EC65-4527-9B9E-DBAC7710A43A}"/>
    <cellStyle name="Porcentagem 3 4" xfId="4031" xr:uid="{1712A6F8-7DA3-4861-966D-0B14BC058432}"/>
    <cellStyle name="Porcentagem 3 5" xfId="2084" xr:uid="{24666811-4818-438C-A25D-FC2438CDD98B}"/>
    <cellStyle name="Porcentagem 3 6" xfId="2058" xr:uid="{F3BE6EE8-8253-407F-9B6B-B501CDBA3C05}"/>
    <cellStyle name="Porcentagem 3 7" xfId="290" xr:uid="{1ED6D120-9504-4A57-8208-A7226109ADDC}"/>
    <cellStyle name="Porcentagem 4" xfId="62" xr:uid="{00000000-0005-0000-0000-000036000000}"/>
    <cellStyle name="Porcentagem 4 2" xfId="146" xr:uid="{EB8181E8-1B4F-4E5E-BE0F-523C3EEE58BC}"/>
    <cellStyle name="Porcentagem 4 2 2" xfId="244" xr:uid="{083AD6F9-3EE8-4979-BC95-D8F760D5C2E1}"/>
    <cellStyle name="Porcentagem 4 2 2 2" xfId="7324" xr:uid="{00E74620-8C72-4390-9888-97980C4362FF}"/>
    <cellStyle name="Porcentagem 4 2 2 3" xfId="7282" xr:uid="{5EF21B78-C70B-40D9-BDCA-BA7DD5742855}"/>
    <cellStyle name="Porcentagem 4 2 2 4" xfId="2106" xr:uid="{F1372002-43FF-447A-964E-EC86E694444A}"/>
    <cellStyle name="Porcentagem 4 2 3" xfId="4759" xr:uid="{0191CAD5-A543-45A6-B104-B41496E81393}"/>
    <cellStyle name="Porcentagem 4 2 3 2" xfId="7315" xr:uid="{A5C5ECA9-B393-4916-ADD5-AC00E0FCCE0F}"/>
    <cellStyle name="Porcentagem 4 2 3 3" xfId="9366" xr:uid="{07E0F05E-D8E6-42F4-B486-2F669BED6BE5}"/>
    <cellStyle name="Porcentagem 4 2 4" xfId="7281" xr:uid="{ECB73526-1C34-4F3D-8068-298C86D38EA9}"/>
    <cellStyle name="Porcentagem 4 2 5" xfId="2096" xr:uid="{7DF7D151-BF82-4F33-932F-C8909E3F75D9}"/>
    <cellStyle name="Porcentagem 4 3" xfId="2146" xr:uid="{9EC88B4E-D806-46CE-B871-033370D1318B}"/>
    <cellStyle name="Porcentagem 4 3 2" xfId="7409" xr:uid="{6F2B62E0-4BC1-4501-A979-367874B947B5}"/>
    <cellStyle name="Porcentagem 4 4" xfId="7280" xr:uid="{66BC05B8-778D-4251-AF32-CD8C51F448C4}"/>
    <cellStyle name="Porcentagem 4 5" xfId="2086" xr:uid="{F998038B-C386-4526-8DB4-0BEA735B0147}"/>
    <cellStyle name="Porcentagem 4 5 2" xfId="13376" xr:uid="{18F77AFA-C5AB-4B85-859B-B5D69F81A874}"/>
    <cellStyle name="Porcentagem 4 6" xfId="2061" xr:uid="{18497EEF-B7B4-4E55-9878-DAB0686C802E}"/>
    <cellStyle name="Porcentagem 4 6 2" xfId="13367" xr:uid="{343EA59B-AF70-40CC-8EC1-7C9EAFD2D774}"/>
    <cellStyle name="Porcentagem 4 7" xfId="7363" xr:uid="{4B4601DB-70C7-45C4-A003-028A71D80C62}"/>
    <cellStyle name="Porcentagem 5" xfId="72" xr:uid="{00000000-0005-0000-0000-000037000000}"/>
    <cellStyle name="Porcentagem 5 2" xfId="145" xr:uid="{2408E0FD-A04E-43BF-AF5D-859EF8F767BD}"/>
    <cellStyle name="Porcentagem 5 2 2" xfId="7334" xr:uid="{B851DBE0-1CD3-4CF4-8908-59CDFA38488F}"/>
    <cellStyle name="Porcentagem 5 2 2 2" xfId="11824" xr:uid="{55EEBCD2-EEB7-40A7-BD35-BC8F97CDF6C8}"/>
    <cellStyle name="Porcentagem 5 3" xfId="199" xr:uid="{02F90847-BAD9-4B10-9295-5E699927EAFC}"/>
    <cellStyle name="Porcentagem 5 3 2" xfId="2082" xr:uid="{8FF3F3D1-23AC-40C1-8E62-F4B1C8787405}"/>
    <cellStyle name="Porcentagem 5 4" xfId="2125" xr:uid="{CD02C97D-D8C4-4216-894B-C64A6C794703}"/>
    <cellStyle name="Porcentagem 5 4 2" xfId="2126" xr:uid="{0EF2C6AF-B03D-4300-A868-53193C3FAAEC}"/>
    <cellStyle name="Porcentagem 5 4 2 2" xfId="2148" xr:uid="{2C89A919-13F3-4AC0-964E-79AB5BA4D7A1}"/>
    <cellStyle name="Porcentagem 5 4 2 2 2" xfId="7411" xr:uid="{4AF86AB0-1B66-494F-8A92-D16C666C216B}"/>
    <cellStyle name="Porcentagem 5 4 2 3" xfId="7391" xr:uid="{10F790F0-68FB-4606-AB70-829E1C82E655}"/>
    <cellStyle name="Porcentagem 5 4 3" xfId="2147" xr:uid="{A3469B28-53E1-4A08-9313-E7D3EAD9C8B0}"/>
    <cellStyle name="Porcentagem 5 4 3 2" xfId="7410" xr:uid="{CE797451-FD64-43B3-9754-31AE581D235F}"/>
    <cellStyle name="Porcentagem 5 4 4" xfId="7390" xr:uid="{7B351008-3659-4D26-8911-85845EFBF428}"/>
    <cellStyle name="Porcentagem 5 5" xfId="307" xr:uid="{45FBCC72-A9CD-4E6E-B5B1-278F13CA7EC8}"/>
    <cellStyle name="Porcentagem 6" xfId="78" xr:uid="{B5B1B5A0-870D-46E9-A542-6B9846580486}"/>
    <cellStyle name="Porcentagem 6 2" xfId="205" xr:uid="{A66B3C57-2257-4EF2-AB5F-F004722B8972}"/>
    <cellStyle name="Porcentagem 6 2 2" xfId="7342" xr:uid="{778CBEA6-E422-4BB5-A263-25E5CE6B020B}"/>
    <cellStyle name="Porcentagem 6 2 2 2" xfId="11832" xr:uid="{66F5B2AC-7C0F-446D-A0A9-712894930DD9}"/>
    <cellStyle name="Porcentagem 6 2 3" xfId="4193" xr:uid="{7B7A1790-FA35-40F1-A41F-84D48C178DD5}"/>
    <cellStyle name="Porcentagem 6 3" xfId="7311" xr:uid="{BD46BABA-8DDE-4F98-B4F6-12FCD382C7C7}"/>
    <cellStyle name="Porcentagem 6 3 2" xfId="11805" xr:uid="{360F2313-69F4-4B6F-BB01-083A3713151B}"/>
    <cellStyle name="Porcentagem 6 4" xfId="4198" xr:uid="{62A8CFEA-BCE4-4206-A8BA-D79CFADBC338}"/>
    <cellStyle name="Porcentagem 6 5" xfId="2066" xr:uid="{059FECF5-C7BB-4A93-8512-D5256D05563D}"/>
    <cellStyle name="Porcentagem 7" xfId="85" xr:uid="{FA45D500-4CFA-4D58-AB3A-72D669735D7E}"/>
    <cellStyle name="Porcentagem 7 2" xfId="210" xr:uid="{D1C8CF2D-DE46-495A-93D4-65C9D230240F}"/>
    <cellStyle name="Porcentagem 7 2 2" xfId="7344" xr:uid="{AE570A06-E5EC-4D4B-99E0-61964B20CC58}"/>
    <cellStyle name="Porcentagem 7 2 3" xfId="11834" xr:uid="{CFC881F5-2DDE-4229-BCED-4612765B8FEE}"/>
    <cellStyle name="Porcentagem 7 3" xfId="7313" xr:uid="{4C9C9D6E-2D9D-4FAA-9B71-E40A5500A259}"/>
    <cellStyle name="Porcentagem 7 4" xfId="11807" xr:uid="{F048A446-FB74-4831-8F03-A451FC012734}"/>
    <cellStyle name="Porcentagem 8" xfId="135" xr:uid="{9DBEBC2B-F1BD-4861-9912-415DFCE966DD}"/>
    <cellStyle name="Porcentagem 8 2" xfId="237" xr:uid="{439A3A69-BB7E-4538-BA0C-72E318BEC99F}"/>
    <cellStyle name="Porcentagem 8 2 2" xfId="7346" xr:uid="{65B02294-7C85-4BBD-8190-C2E7228C1ED3}"/>
    <cellStyle name="Porcentagem 8 2 3" xfId="11836" xr:uid="{DBEA6831-F2EB-4EAF-B70C-D9643546FF76}"/>
    <cellStyle name="Porcentagem 8 3" xfId="7314" xr:uid="{DBF3ABEF-6AA3-4D05-B67D-4294100347DA}"/>
    <cellStyle name="Porcentagem 8 4" xfId="11808" xr:uid="{D9619E99-3AC1-45D7-B70C-1870768DB309}"/>
    <cellStyle name="Porcentagem 9" xfId="7316" xr:uid="{B460A266-1D05-4E48-BFD7-AFC04B52048B}"/>
    <cellStyle name="Porcentagem 9 2" xfId="7350" xr:uid="{F13C111A-CCDB-486C-836D-142AD91532B4}"/>
    <cellStyle name="Porcentagem 9 2 2" xfId="11840" xr:uid="{FE4C13E0-AD04-41B7-B1EC-997AB9E56DA5}"/>
    <cellStyle name="Porcentagem 9 3" xfId="14886" xr:uid="{E55E6E32-A6D7-49BB-B899-FE57E75BC411}"/>
    <cellStyle name="Porcentagem 9 4" xfId="12842" xr:uid="{37ECDB7A-C798-4787-9A99-40E7A0689B5A}"/>
    <cellStyle name="Porcentagem 9 5" xfId="11809" xr:uid="{EA0A81E4-629D-4402-A016-9BDCCA28E846}"/>
    <cellStyle name="Ruim" xfId="98" builtinId="27" customBuiltin="1"/>
    <cellStyle name="Ruim 2" xfId="2252" xr:uid="{8CCE9000-4F67-4784-91CE-E3C76C45FAEC}"/>
    <cellStyle name="Ruim 2 2" xfId="4552" xr:uid="{C07EE5B7-5080-42B8-A2B9-2377E1047CD8}"/>
    <cellStyle name="Saída" xfId="101" builtinId="21" customBuiltin="1"/>
    <cellStyle name="Saída 10" xfId="4448" xr:uid="{DD6E5694-DA25-4810-BC55-CAABB60170B2}"/>
    <cellStyle name="Saída 11" xfId="4476" xr:uid="{71249AFD-5701-4B36-91F4-F79497DC4797}"/>
    <cellStyle name="Saída 11 2" xfId="7130" xr:uid="{E0DFDF3A-4E66-4CDC-AE49-1B3F26A17058}"/>
    <cellStyle name="Saída 11 2 2" xfId="12416" xr:uid="{6A9F809D-0DCA-47C8-9523-6115F90AF13B}"/>
    <cellStyle name="Saída 11 2 2 2" xfId="16480" xr:uid="{3E97E41E-BDEF-463D-A156-F6F4D808E4EA}"/>
    <cellStyle name="Saída 11 2 2 2 2" xfId="21709" xr:uid="{C8C22F2F-8665-44EA-A33D-D9C9FEA7A332}"/>
    <cellStyle name="Saída 11 2 2 3" xfId="19127" xr:uid="{28BA4F08-18BE-48A2-8B2A-978DA3B5F8EE}"/>
    <cellStyle name="Saída 11 2 3" xfId="14841" xr:uid="{200197B4-002F-4E52-A8F2-E850D0FBB161}"/>
    <cellStyle name="Saída 11 2 3 2" xfId="18267" xr:uid="{EDF2F6C1-66B7-47A2-B856-151B852FF435}"/>
    <cellStyle name="Saída 11 2 3 2 2" xfId="23490" xr:uid="{2A1CADC4-A02B-425B-B058-8F4E6210141E}"/>
    <cellStyle name="Saída 11 2 3 3" xfId="17430" xr:uid="{C3D8E627-AFB0-4908-8708-F345CEEAB78A}"/>
    <cellStyle name="Saída 11 2 3 3 2" xfId="22656" xr:uid="{25645E3E-1118-461E-9451-63F2BAE66F6D}"/>
    <cellStyle name="Saída 11 2 3 4" xfId="20087" xr:uid="{B1B0B4D0-A3C1-4D7A-AEC0-C674E92DA6A8}"/>
    <cellStyle name="Saída 11 2 4" xfId="15265" xr:uid="{90A53532-608C-4EDC-93DE-44300E59C4CC}"/>
    <cellStyle name="Saída 11 2 4 2" xfId="18287" xr:uid="{BFAEB575-8D08-4BE1-839C-09628C79838C}"/>
    <cellStyle name="Saída 11 2 4 2 2" xfId="23510" xr:uid="{D8647516-B915-414E-9B3E-C918DF0B8974}"/>
    <cellStyle name="Saída 11 2 4 3" xfId="20507" xr:uid="{E5E01246-8677-4D90-A4E7-245E42EFE255}"/>
    <cellStyle name="Saída 11 2 5" xfId="18515" xr:uid="{1152A0E6-5EB6-45FD-A9EF-1A4EB2D1628F}"/>
    <cellStyle name="Saída 12" xfId="4504" xr:uid="{E4E07BE9-B35F-477D-93FA-ED56252EB07B}"/>
    <cellStyle name="Saída 13" xfId="4532" xr:uid="{E7D4B283-2EB6-4B25-A0A7-F0DDA9B547AC}"/>
    <cellStyle name="Saída 2" xfId="42" xr:uid="{00000000-0005-0000-0000-000038000000}"/>
    <cellStyle name="Saída 2 2" xfId="7155" xr:uid="{C5B026E8-8987-442F-9132-28D7BB375B69}"/>
    <cellStyle name="Saída 2 2 2" xfId="12421" xr:uid="{E2D7C02A-04B5-4E70-B897-3AE5DEAB4834}"/>
    <cellStyle name="Saída 2 2 2 2" xfId="16485" xr:uid="{FA48342F-2A91-4CE0-9D99-AEA96BC66426}"/>
    <cellStyle name="Saída 2 2 2 2 2" xfId="21714" xr:uid="{934B523E-8E2F-40E0-81E0-D4A97817DA8A}"/>
    <cellStyle name="Saída 2 2 2 3" xfId="19132" xr:uid="{6D83C126-3093-4214-ADF0-157B30E88807}"/>
    <cellStyle name="Saída 2 2 3" xfId="14846" xr:uid="{51589FB0-E7DC-4893-AABA-5898F49124F9}"/>
    <cellStyle name="Saída 2 2 3 2" xfId="18282" xr:uid="{0A3A22C8-F9DA-4492-AF6E-939B8D18604C}"/>
    <cellStyle name="Saída 2 2 3 2 2" xfId="23505" xr:uid="{C8D7AC69-7607-48EF-AAAB-D958C55D5BED}"/>
    <cellStyle name="Saída 2 2 3 3" xfId="17435" xr:uid="{8DF8EBDB-764F-4A30-AED6-D6AB0D95BFFC}"/>
    <cellStyle name="Saída 2 2 3 3 2" xfId="22661" xr:uid="{7AFAA695-6262-4DEF-9FD4-AFA48EB737BA}"/>
    <cellStyle name="Saída 2 2 3 4" xfId="20092" xr:uid="{5F69B67A-3B95-4499-AC3C-823EE9E2074E}"/>
    <cellStyle name="Saída 2 2 4" xfId="15267" xr:uid="{CF06F18D-F4C7-4290-B060-C3E90342DF21}"/>
    <cellStyle name="Saída 2 2 4 2" xfId="18271" xr:uid="{956D1F1E-743B-4469-ADB5-AD495F0EC347}"/>
    <cellStyle name="Saída 2 2 4 2 2" xfId="23494" xr:uid="{38A1E971-9E7E-4F35-B63F-8DC55AE0FD33}"/>
    <cellStyle name="Saída 2 2 4 3" xfId="20509" xr:uid="{A85F413A-370B-46F1-B671-EC956903510E}"/>
    <cellStyle name="Saída 2 2 5" xfId="18520" xr:uid="{0FEE937D-0604-4741-BA1E-095C0D9399AA}"/>
    <cellStyle name="Saída 2 3" xfId="2262" xr:uid="{311CC903-5141-4177-94BE-B8EA2EB2FDB4}"/>
    <cellStyle name="Saída 2 4" xfId="996" xr:uid="{113B57EB-BFF4-4470-A46A-2A5B4B3C90BE}"/>
    <cellStyle name="Saída 3" xfId="997" xr:uid="{BDD9830E-9BB6-48F2-AB77-E59DECD56E42}"/>
    <cellStyle name="Saída 4" xfId="373" xr:uid="{2E016EA9-852C-433A-9990-81F06D4E2893}"/>
    <cellStyle name="Saída 4 2" xfId="4256" xr:uid="{387C4DF3-C616-4B84-BCA7-B9E04F61D47F}"/>
    <cellStyle name="Saída 4 2 2" xfId="12323" xr:uid="{4A638C57-83B5-42B5-83AB-9A916D9B9334}"/>
    <cellStyle name="Saída 4 2 2 2" xfId="16388" xr:uid="{775D22E1-E01F-4917-93E3-7C7C17A1471D}"/>
    <cellStyle name="Saída 4 2 2 2 2" xfId="21617" xr:uid="{B472FBE7-E2FF-4741-B124-239FDB5AA1AF}"/>
    <cellStyle name="Saída 4 2 2 3" xfId="19035" xr:uid="{640F4AC7-0C89-4242-B077-E3AF3158E7F7}"/>
    <cellStyle name="Saída 4 2 3" xfId="14144" xr:uid="{AF41C264-1052-4D20-B42F-F265AD735939}"/>
    <cellStyle name="Saída 4 2 3 2" xfId="18275" xr:uid="{1A8A9DD8-53F5-4372-9F43-44963BCF7C78}"/>
    <cellStyle name="Saída 4 2 3 2 2" xfId="23498" xr:uid="{589952C9-30F4-40BF-B2BE-8E49259A76D8}"/>
    <cellStyle name="Saída 4 2 3 3" xfId="17338" xr:uid="{4346CF95-66FE-4DCB-BB7E-C14E36C4E37F}"/>
    <cellStyle name="Saída 4 2 3 3 2" xfId="22564" xr:uid="{F319AD4A-16E5-494D-BED5-F57EEBE42103}"/>
    <cellStyle name="Saída 4 2 3 4" xfId="19991" xr:uid="{4B838BA3-9151-4051-9D29-90105B860C98}"/>
    <cellStyle name="Saída 4 2 4" xfId="14835" xr:uid="{4200C677-EE6A-476A-A546-7483C79D0CAF}"/>
    <cellStyle name="Saída 4 2 4 2" xfId="18268" xr:uid="{991B2287-B290-4D28-A6DD-F2F0CA3F5893}"/>
    <cellStyle name="Saída 4 2 4 2 2" xfId="23491" xr:uid="{C6B6E69C-C7B1-4553-9E05-83B613E62326}"/>
    <cellStyle name="Saída 4 2 4 3" xfId="20081" xr:uid="{DAA0B04D-F4C2-46E1-A851-35BDB1239C48}"/>
    <cellStyle name="Saída 4 2 5" xfId="18423" xr:uid="{5B69829A-6715-4A91-9EBE-61C1E1A95168}"/>
    <cellStyle name="Saída 43" xfId="998" xr:uid="{7CC3FDCD-A9FC-4A51-A297-2172D4C11401}"/>
    <cellStyle name="Saída 44" xfId="999" xr:uid="{36C9EF6B-96B5-4E38-9AD5-F03E2813F9E7}"/>
    <cellStyle name="Saída 5" xfId="1000" xr:uid="{E5FB6ED7-427F-40DF-92DE-2525E242E19E}"/>
    <cellStyle name="Saída 6" xfId="2958" xr:uid="{3979AA8C-A842-42CB-A6A6-E90543AEF3CE}"/>
    <cellStyle name="Saída 7" xfId="3000" xr:uid="{EF71AB0B-19C5-4EFF-80CC-4DCDB37A51FA}"/>
    <cellStyle name="Saída 8" xfId="2261" xr:uid="{61DC58FE-6628-4B9F-BC25-7499C4982785}"/>
    <cellStyle name="Saída 8 2" xfId="4392" xr:uid="{E72DB088-3A5D-460F-8B27-32793845F31B}"/>
    <cellStyle name="Saída 8 3" xfId="12248" xr:uid="{65C5F2B1-F3EC-4E64-9199-ED90B4C9318C}"/>
    <cellStyle name="Saída 8 3 2" xfId="16314" xr:uid="{5C8A2F95-5B48-4117-80FE-0119DC88FBFC}"/>
    <cellStyle name="Saída 8 3 2 2" xfId="21543" xr:uid="{93963E9D-5CD4-4148-8D3E-4877D30DF39E}"/>
    <cellStyle name="Saída 8 3 3" xfId="18961" xr:uid="{066CFEDC-C1A1-42CC-886C-F6247DEE42B5}"/>
    <cellStyle name="Saída 8 4" xfId="13462" xr:uid="{DE4422B8-B7DC-48D3-9ECC-32C31F9077D0}"/>
    <cellStyle name="Saída 8 4 2" xfId="18257" xr:uid="{AB994E08-154C-435C-9D19-C158099E3A4F}"/>
    <cellStyle name="Saída 8 4 2 2" xfId="23480" xr:uid="{A45DFBDB-B574-4C4B-94FA-A0D6470706B4}"/>
    <cellStyle name="Saída 8 4 3" xfId="17285" xr:uid="{1A626E73-B0AD-4D91-B9C7-77D08C6F0235}"/>
    <cellStyle name="Saída 8 4 3 2" xfId="22511" xr:uid="{466CE509-5615-4DEC-8832-5484DB950DD9}"/>
    <cellStyle name="Saída 8 4 4" xfId="19933" xr:uid="{BAF84596-91A3-4E21-BFF5-4134812D84D8}"/>
    <cellStyle name="Saída 8 5" xfId="14074" xr:uid="{0CB9674C-AFD6-4532-98F5-A40C79F5BE7D}"/>
    <cellStyle name="Saída 8 5 2" xfId="18270" xr:uid="{05E2162B-D9FF-430B-885B-341A76982C1D}"/>
    <cellStyle name="Saída 8 5 2 2" xfId="23493" xr:uid="{3638549F-9FF4-4756-B037-82EEC8BFD194}"/>
    <cellStyle name="Saída 8 5 3" xfId="19956" xr:uid="{FD2D7880-EAD4-4DE9-9A00-ACC6346D6ACB}"/>
    <cellStyle name="Saída 8 6" xfId="18349" xr:uid="{61406A14-85BC-4F0C-AC84-268B0134A046}"/>
    <cellStyle name="Saída 9" xfId="4420" xr:uid="{56E96628-8A55-41F9-8EFA-91628115EACD}"/>
    <cellStyle name="Separador de milhares 10" xfId="450" xr:uid="{02BABD54-8CB0-492B-BF6C-DEADBA152520}"/>
    <cellStyle name="Separador de milhares 10 10" xfId="15732" xr:uid="{B5121EB6-FD40-4ECB-82C4-1D39367E66C7}"/>
    <cellStyle name="Separador de milhares 10 10 2" xfId="20962" xr:uid="{2110BFA2-FF03-4E12-B4FF-2367C999A2DD}"/>
    <cellStyle name="Separador de milhares 10 11" xfId="18359" xr:uid="{B09A0D62-EA8B-4944-8C3C-ED068C625B13}"/>
    <cellStyle name="Separador de milhares 10 12" xfId="7548" xr:uid="{748B0684-8F3B-4ADA-82CC-019F07C3C650}"/>
    <cellStyle name="Separador de milhares 10 2" xfId="1399" xr:uid="{06B55BD5-7177-4128-A792-47B1B371238A}"/>
    <cellStyle name="Separador de milhares 10 2 10" xfId="9243" xr:uid="{1E39BF10-92FB-41ED-AFDA-D8DC3567CBB0}"/>
    <cellStyle name="Separador de milhares 10 2 2" xfId="4760" xr:uid="{8F563098-F163-4E23-963E-551B8B5D0AD3}"/>
    <cellStyle name="Separador de milhares 10 2 2 2" xfId="11995" xr:uid="{BA80265C-CF15-4756-8E95-14ADDE8185A7}"/>
    <cellStyle name="Separador de milhares 10 2 2 2 2" xfId="12637" xr:uid="{ED57B904-1D5A-4E04-9BDD-6A910CF642A7}"/>
    <cellStyle name="Separador de milhares 10 2 2 2 2 2" xfId="16701" xr:uid="{64383685-3A7C-4036-A231-4EF26BBF9261}"/>
    <cellStyle name="Separador de milhares 10 2 2 2 2 2 2" xfId="21930" xr:uid="{DACA22CA-0BEA-4179-A87C-B1BFB6140888}"/>
    <cellStyle name="Separador de milhares 10 2 2 2 2 3" xfId="19348" xr:uid="{67E1EAB7-69C2-4A5F-AB1B-EF4C0FD22F6D}"/>
    <cellStyle name="Separador de milhares 10 2 2 2 3" xfId="15155" xr:uid="{E4AB96BD-E315-457B-9C38-CC483C515EF9}"/>
    <cellStyle name="Separador de milhares 10 2 2 2 3 2" xfId="17740" xr:uid="{93410406-CB21-499E-ACC7-E50D3F25C632}"/>
    <cellStyle name="Separador de milhares 10 2 2 2 3 2 2" xfId="22966" xr:uid="{4A5F13BD-1DB5-47D8-BC0E-0D13834F980B}"/>
    <cellStyle name="Separador de milhares 10 2 2 2 3 3" xfId="20397" xr:uid="{4730D861-25E8-4249-BFA3-486E60A49B5F}"/>
    <cellStyle name="Separador de milhares 10 2 2 2 4" xfId="16088" xr:uid="{8F16CA99-AC0D-490B-9F37-5DF08E6BF8F7}"/>
    <cellStyle name="Separador de milhares 10 2 2 2 4 2" xfId="21318" xr:uid="{69762154-C8AD-48CC-A310-623A346BD672}"/>
    <cellStyle name="Separador de milhares 10 2 2 2 5" xfId="18736" xr:uid="{82B8C454-A916-4FE4-AEE4-AE8E0D7287B0}"/>
    <cellStyle name="Separador de milhares 10 2 2 3" xfId="12364" xr:uid="{3E420C98-0BB1-4A9A-AB2D-CBBF567FAEE5}"/>
    <cellStyle name="Separador de milhares 10 2 2 3 2" xfId="16428" xr:uid="{D7FB0F22-BAED-4201-BB28-ADF283787E73}"/>
    <cellStyle name="Separador de milhares 10 2 2 3 2 2" xfId="21657" xr:uid="{D24F7F84-E01A-4452-ADFD-95F26CA2C675}"/>
    <cellStyle name="Separador de milhares 10 2 2 3 3" xfId="19075" xr:uid="{08EAE944-24AB-4746-ADE1-F5BD992C150A}"/>
    <cellStyle name="Separador de milhares 10 2 2 4" xfId="14268" xr:uid="{C3D5AF22-4919-4585-9A25-38108F9AFA20}"/>
    <cellStyle name="Separador de milhares 10 2 2 4 2" xfId="17378" xr:uid="{D183BD04-44D4-43DE-9A35-6CFBD7C3CC35}"/>
    <cellStyle name="Separador de milhares 10 2 2 4 2 2" xfId="22604" xr:uid="{FD5EA6E7-E413-4561-9ACA-BF0BCD3D0003}"/>
    <cellStyle name="Separador de milhares 10 2 2 4 3" xfId="20031" xr:uid="{BE910204-9C87-4E3A-829F-E9DA6A55AF74}"/>
    <cellStyle name="Separador de milhares 10 2 2 5" xfId="15529" xr:uid="{0C862D31-4075-46C9-86F3-4543DFE6A78D}"/>
    <cellStyle name="Separador de milhares 10 2 2 5 2" xfId="18101" xr:uid="{A3F731FC-C44F-4440-8067-CCF2C88B61FA}"/>
    <cellStyle name="Separador de milhares 10 2 2 5 2 2" xfId="23327" xr:uid="{1B9A1A21-FF82-447A-B16F-65F408C9A928}"/>
    <cellStyle name="Separador de milhares 10 2 2 5 3" xfId="20771" xr:uid="{38B46731-4DB0-463B-BEC2-083EC895481A}"/>
    <cellStyle name="Separador de milhares 10 2 2 6" xfId="15828" xr:uid="{EB3D37A5-FAFE-4837-A12B-E726CCAFEE28}"/>
    <cellStyle name="Separador de milhares 10 2 2 6 2" xfId="21058" xr:uid="{13C76F99-8078-4BFA-A83D-491B96242D42}"/>
    <cellStyle name="Separador de milhares 10 2 2 7" xfId="18463" xr:uid="{200A88EA-D58E-48EA-B3D4-DCE298C76AB6}"/>
    <cellStyle name="Separador de milhares 10 2 2 8" xfId="9367" xr:uid="{0DC93AC9-2B16-4CE8-B432-40DB7867BC52}"/>
    <cellStyle name="Separador de milhares 10 2 3" xfId="5993" xr:uid="{38BB3266-E62E-4E94-BF06-91E8040E162D}"/>
    <cellStyle name="Separador de milhares 10 2 3 2" xfId="12026" xr:uid="{D0E278BD-B3D5-459F-8CE6-7A8FC54B68E7}"/>
    <cellStyle name="Separador de milhares 10 2 3 2 2" xfId="12668" xr:uid="{44201EC0-FC99-4B9E-869D-F87BA2FD3FB4}"/>
    <cellStyle name="Separador de milhares 10 2 3 2 2 2" xfId="16732" xr:uid="{2709D46B-82FB-4A3D-8E40-3CEE9DA07DB3}"/>
    <cellStyle name="Separador de milhares 10 2 3 2 2 2 2" xfId="21961" xr:uid="{F6F0C6C1-C87B-40F8-B313-732106D99794}"/>
    <cellStyle name="Separador de milhares 10 2 3 2 2 3" xfId="19379" xr:uid="{0C9584E7-3D7C-4413-B34D-835F3C935936}"/>
    <cellStyle name="Separador de milhares 10 2 3 2 3" xfId="15186" xr:uid="{63848F0D-20FB-4AEB-A82C-82DE13233230}"/>
    <cellStyle name="Separador de milhares 10 2 3 2 3 2" xfId="17771" xr:uid="{6232AB0F-2194-4319-B0C1-B2328C184E68}"/>
    <cellStyle name="Separador de milhares 10 2 3 2 3 2 2" xfId="22997" xr:uid="{9048C685-555C-421C-8C99-A8965E83A9E7}"/>
    <cellStyle name="Separador de milhares 10 2 3 2 3 3" xfId="20428" xr:uid="{DABFE85F-91D9-49CF-B598-091471790C6F}"/>
    <cellStyle name="Separador de milhares 10 2 3 2 4" xfId="16119" xr:uid="{0978E760-2919-454C-9684-87A5413CBE19}"/>
    <cellStyle name="Separador de milhares 10 2 3 2 4 2" xfId="21349" xr:uid="{80DD47A2-4CA0-43B7-B247-15A2D5020A02}"/>
    <cellStyle name="Separador de milhares 10 2 3 2 5" xfId="18767" xr:uid="{1EEE6383-702B-4342-B2B2-120136602E1D}"/>
    <cellStyle name="Separador de milhares 10 2 3 3" xfId="12395" xr:uid="{6F643874-0C4D-403C-A8DD-882573ABE23B}"/>
    <cellStyle name="Separador de milhares 10 2 3 3 2" xfId="16459" xr:uid="{51842D9D-F11E-4FE9-84E0-0317B3E01D13}"/>
    <cellStyle name="Separador de milhares 10 2 3 3 2 2" xfId="21688" xr:uid="{A43B9F80-14A0-4748-B72E-A2B580920075}"/>
    <cellStyle name="Separador de milhares 10 2 3 3 3" xfId="19106" xr:uid="{E9C0A9B5-9B8C-4176-A02E-922AE867FCDD}"/>
    <cellStyle name="Separador de milhares 10 2 3 4" xfId="14816" xr:uid="{B1B51EDE-12D1-438E-AF52-190DEE5EE287}"/>
    <cellStyle name="Separador de milhares 10 2 3 4 2" xfId="17409" xr:uid="{2CDEFC09-1DEB-4B14-BBC8-B39A59AC9D79}"/>
    <cellStyle name="Separador de milhares 10 2 3 4 2 2" xfId="22635" xr:uid="{71AF203C-DFD3-4447-B6CD-16488F10314D}"/>
    <cellStyle name="Separador de milhares 10 2 3 4 3" xfId="20062" xr:uid="{A3AC75F7-1E28-4B26-8637-AA03A11CEA28}"/>
    <cellStyle name="Separador de milhares 10 2 3 5" xfId="15560" xr:uid="{A3C9930B-BCFD-478E-A028-6AB9AE64DEF9}"/>
    <cellStyle name="Separador de milhares 10 2 3 5 2" xfId="18132" xr:uid="{0649ED3C-1949-44C1-ACF0-E859D4FF8476}"/>
    <cellStyle name="Separador de milhares 10 2 3 5 2 2" xfId="23358" xr:uid="{46FCAD92-FCC4-432A-BB87-2950BE1A42A7}"/>
    <cellStyle name="Separador de milhares 10 2 3 5 3" xfId="20802" xr:uid="{FE2778BC-9C46-4819-AB5C-A78222D9F85A}"/>
    <cellStyle name="Separador de milhares 10 2 3 6" xfId="15859" xr:uid="{D2173022-C712-4F7C-B99A-F69ADCDA7BE6}"/>
    <cellStyle name="Separador de milhares 10 2 3 6 2" xfId="21089" xr:uid="{E8D4879E-A67C-4322-AC54-B128467A65A2}"/>
    <cellStyle name="Separador de milhares 10 2 3 7" xfId="18494" xr:uid="{71A4B4B9-6869-4F8B-8AAC-523BD03C60D1}"/>
    <cellStyle name="Separador de milhares 10 2 3 8" xfId="10600" xr:uid="{16A4D8F4-F274-4DA4-8A0D-2A509903F19D}"/>
    <cellStyle name="Separador de milhares 10 2 4" xfId="4362" xr:uid="{577B354A-A816-4EA9-8C40-9EAB4E7DF301}"/>
    <cellStyle name="Separador de milhares 10 2 4 2" xfId="12607" xr:uid="{E434FB23-6B5D-4CB7-BBBB-166254631055}"/>
    <cellStyle name="Separador de milhares 10 2 4 2 2" xfId="15125" xr:uid="{269E010C-0530-4832-84C6-580DFEC41C64}"/>
    <cellStyle name="Separador de milhares 10 2 4 2 2 2" xfId="17710" xr:uid="{B7FB837F-4C24-4FD9-BDDD-A5BDACA5FE64}"/>
    <cellStyle name="Separador de milhares 10 2 4 2 2 2 2" xfId="22936" xr:uid="{C856B93E-96B5-4FB6-B3A8-B06CC5BEA414}"/>
    <cellStyle name="Separador de milhares 10 2 4 2 2 3" xfId="20367" xr:uid="{CC642007-FCB1-42ED-B256-F9DB6DBC9236}"/>
    <cellStyle name="Separador de milhares 10 2 4 2 3" xfId="16671" xr:uid="{AFF8B752-97FB-40D4-A228-859FD90FD039}"/>
    <cellStyle name="Separador de milhares 10 2 4 2 3 2" xfId="21900" xr:uid="{25299A4D-9682-4270-BF57-7D0EAA439022}"/>
    <cellStyle name="Separador de milhares 10 2 4 2 4" xfId="19318" xr:uid="{0572A1DE-2E7C-4205-9DE1-7CB58348CFD2}"/>
    <cellStyle name="Separador de milhares 10 2 4 3" xfId="14163" xr:uid="{F67D5221-A0F2-4DEF-8B40-C4174B7BD28D}"/>
    <cellStyle name="Separador de milhares 10 2 4 3 2" xfId="17348" xr:uid="{42BC9318-805B-45B6-A296-87A91CE7074E}"/>
    <cellStyle name="Separador de milhares 10 2 4 3 2 2" xfId="22574" xr:uid="{C79ACEA8-70CB-4884-9CAE-6CD51BE49AB5}"/>
    <cellStyle name="Separador de milhares 10 2 4 3 3" xfId="20001" xr:uid="{D0CDEE0A-8328-45CC-8694-FC049ABE392F}"/>
    <cellStyle name="Separador de milhares 10 2 4 4" xfId="15499" xr:uid="{979E2D76-807B-4D02-8DBD-0E39135755C0}"/>
    <cellStyle name="Separador de milhares 10 2 4 4 2" xfId="18071" xr:uid="{DC1B7B04-3067-4EC7-93EB-D15387BDB127}"/>
    <cellStyle name="Separador de milhares 10 2 4 4 2 2" xfId="23297" xr:uid="{FC77CE2C-D121-4547-8901-0FEAB85EE056}"/>
    <cellStyle name="Separador de milhares 10 2 4 4 3" xfId="20741" xr:uid="{996879F5-4FBE-4419-AD88-14A8D88DD526}"/>
    <cellStyle name="Separador de milhares 10 2 4 5" xfId="16058" xr:uid="{9F02FA45-C1FC-4D24-8E0D-1FC0001F5588}"/>
    <cellStyle name="Separador de milhares 10 2 4 5 2" xfId="21288" xr:uid="{F69C4C88-9155-44EE-9DC9-EE8569179CDE}"/>
    <cellStyle name="Separador de milhares 10 2 4 6" xfId="18706" xr:uid="{D51A51BA-1436-4541-B85E-1329BF995CBB}"/>
    <cellStyle name="Separador de milhares 10 2 4 7" xfId="11965" xr:uid="{54B6F7D7-AF15-4D54-B184-E20D5FCB4D5E}"/>
    <cellStyle name="Separador de milhares 10 2 5" xfId="12333" xr:uid="{5AE4F376-6E42-4AD3-9FB5-E6C1FA0C5148}"/>
    <cellStyle name="Separador de milhares 10 2 5 2" xfId="14967" xr:uid="{02EE0437-56AA-4837-BB95-5F73613D5F10}"/>
    <cellStyle name="Separador de milhares 10 2 5 2 2" xfId="17552" xr:uid="{4C8E7F72-A886-4246-A07A-F43E9FE49956}"/>
    <cellStyle name="Separador de milhares 10 2 5 2 2 2" xfId="22778" xr:uid="{0F40F724-C436-40C4-A638-2798DA2B50D1}"/>
    <cellStyle name="Separador de milhares 10 2 5 2 3" xfId="20209" xr:uid="{D69D46C4-ADA9-437F-8A75-24F54C1B7BA8}"/>
    <cellStyle name="Separador de milhares 10 2 5 3" xfId="16398" xr:uid="{04CD57D5-CC08-431A-BDCD-CC95B40D9C56}"/>
    <cellStyle name="Separador de milhares 10 2 5 3 2" xfId="21627" xr:uid="{D79DAF69-D401-4479-991B-D98D32E0F5E1}"/>
    <cellStyle name="Separador de milhares 10 2 5 4" xfId="19045" xr:uid="{B30EAE01-32EE-42ED-8085-DB3B35580359}"/>
    <cellStyle name="Separador de milhares 10 2 6" xfId="13285" xr:uid="{7E812011-C049-4219-B2AD-3AA54878DC6D}"/>
    <cellStyle name="Separador de milhares 10 2 6 2" xfId="17202" xr:uid="{2BBC35BC-348E-43D4-8A24-9293F74C4023}"/>
    <cellStyle name="Separador de milhares 10 2 6 2 2" xfId="22428" xr:uid="{490B7DD2-B995-4016-9146-AEF000C14BDC}"/>
    <cellStyle name="Separador de milhares 10 2 6 3" xfId="19848" xr:uid="{5C5DB104-EAFE-4890-945E-CC95C2808DF1}"/>
    <cellStyle name="Separador de milhares 10 2 7" xfId="15341" xr:uid="{CD2F7022-E304-4BAB-BA8C-7B0B5210716A}"/>
    <cellStyle name="Separador de milhares 10 2 7 2" xfId="17913" xr:uid="{2A4FA0EB-03CA-4DB8-8A9C-27373FDE4947}"/>
    <cellStyle name="Separador de milhares 10 2 7 2 2" xfId="23139" xr:uid="{DF26F797-5491-42AD-B360-D641ADD072A1}"/>
    <cellStyle name="Separador de milhares 10 2 7 3" xfId="20583" xr:uid="{E67DC3BC-D982-4C8D-B29A-084355DCB7B2}"/>
    <cellStyle name="Separador de milhares 10 2 8" xfId="15798" xr:uid="{6F152A55-E276-4479-A838-DA6A69869C41}"/>
    <cellStyle name="Separador de milhares 10 2 8 2" xfId="21028" xr:uid="{213B4EF3-F627-4DCC-9968-1E3CDAEBA812}"/>
    <cellStyle name="Separador de milhares 10 2 9" xfId="18433" xr:uid="{97F74526-AD56-420D-A062-D1A27637972E}"/>
    <cellStyle name="Separador de milhares 10 3" xfId="4681" xr:uid="{BA9C6FBF-6AC1-4C5F-B671-8C4C4CD9B142}"/>
    <cellStyle name="Separador de milhares 10 3 2" xfId="11994" xr:uid="{B5E7F383-8465-4975-A915-E48DEE5E4E88}"/>
    <cellStyle name="Separador de milhares 10 3 2 2" xfId="12636" xr:uid="{F7AD6394-C4EC-47B8-B96A-8C1D517929CC}"/>
    <cellStyle name="Separador de milhares 10 3 2 2 2" xfId="16700" xr:uid="{55FFBC34-63DA-487E-B9A1-39E58B5A9C23}"/>
    <cellStyle name="Separador de milhares 10 3 2 2 2 2" xfId="21929" xr:uid="{B02AFD6A-52FE-4D52-9C5C-DEBCFF015D40}"/>
    <cellStyle name="Separador de milhares 10 3 2 2 3" xfId="19347" xr:uid="{1C7BE9E1-3BD4-456C-95D0-28BEFE79773D}"/>
    <cellStyle name="Separador de milhares 10 3 2 3" xfId="15154" xr:uid="{98F9FA48-A08D-4C2F-8969-7CB23B358579}"/>
    <cellStyle name="Separador de milhares 10 3 2 3 2" xfId="17739" xr:uid="{BEF673B0-C07C-47DA-9C30-5185C106FD02}"/>
    <cellStyle name="Separador de milhares 10 3 2 3 2 2" xfId="22965" xr:uid="{86623C79-AFD6-4549-975C-A42B6E7FF276}"/>
    <cellStyle name="Separador de milhares 10 3 2 3 3" xfId="20396" xr:uid="{BAC1F5E1-E9D4-4330-8898-87A2F7E6230D}"/>
    <cellStyle name="Separador de milhares 10 3 2 4" xfId="16087" xr:uid="{D9E76245-BC5F-44CF-9631-5EF7986BB877}"/>
    <cellStyle name="Separador de milhares 10 3 2 4 2" xfId="21317" xr:uid="{B208705D-D37C-4340-87F4-110E30800DA0}"/>
    <cellStyle name="Separador de milhares 10 3 2 5" xfId="18735" xr:uid="{EBA77FD5-BD06-4706-8518-FA185CE003CA}"/>
    <cellStyle name="Separador de milhares 10 3 3" xfId="12363" xr:uid="{CFFD2A9F-5C67-48D2-BBEF-EDB9C1988BD8}"/>
    <cellStyle name="Separador de milhares 10 3 3 2" xfId="16427" xr:uid="{AC627192-B506-4EB6-925D-FFBDA48EC815}"/>
    <cellStyle name="Separador de milhares 10 3 3 2 2" xfId="21656" xr:uid="{F400DE85-E9D9-457A-9FBF-9DCA23A0BECF}"/>
    <cellStyle name="Separador de milhares 10 3 3 3" xfId="19074" xr:uid="{7F05EE4C-5D7D-4CA6-B95D-208AE9473B1D}"/>
    <cellStyle name="Separador de milhares 10 3 4" xfId="14231" xr:uid="{039E9BC3-71E1-4A12-8C7B-465195A5B034}"/>
    <cellStyle name="Separador de milhares 10 3 4 2" xfId="17377" xr:uid="{4E187412-CCAC-433E-84A4-65DBBAB2FDDB}"/>
    <cellStyle name="Separador de milhares 10 3 4 2 2" xfId="22603" xr:uid="{E01D543A-9C86-4ABC-A0B3-5F001467FCB2}"/>
    <cellStyle name="Separador de milhares 10 3 4 3" xfId="20030" xr:uid="{8CF0A068-1358-412F-B91D-C779B1347138}"/>
    <cellStyle name="Separador de milhares 10 3 5" xfId="15528" xr:uid="{84B3F014-09CA-4135-BEC5-58298A4D48A0}"/>
    <cellStyle name="Separador de milhares 10 3 5 2" xfId="18100" xr:uid="{33C855AC-BBFF-4349-B4EE-300398BB162F}"/>
    <cellStyle name="Separador de milhares 10 3 5 2 2" xfId="23326" xr:uid="{68D1C7C4-6CCA-4056-90F1-5F64C5509D49}"/>
    <cellStyle name="Separador de milhares 10 3 5 3" xfId="20770" xr:uid="{41B26710-485F-4A2C-83B3-8791D3892CC4}"/>
    <cellStyle name="Separador de milhares 10 3 6" xfId="15827" xr:uid="{C3F6A251-C5B1-4640-96B6-E97675C97DDE}"/>
    <cellStyle name="Separador de milhares 10 3 6 2" xfId="21057" xr:uid="{25A60E3C-B1EC-471F-B7E5-1A9022D38950}"/>
    <cellStyle name="Separador de milhares 10 3 7" xfId="18462" xr:uid="{59F8AEAB-E2F4-498B-8AFB-FC68E4A7355F}"/>
    <cellStyle name="Separador de milhares 10 3 8" xfId="9320" xr:uid="{06C4ED47-D689-42B2-AFCC-DF1CC0712D4B}"/>
    <cellStyle name="Separador de milhares 10 4" xfId="5946" xr:uid="{77AC0ED4-E765-4176-809A-9F134C8C2D64}"/>
    <cellStyle name="Separador de milhares 10 4 2" xfId="12024" xr:uid="{45070ADC-CCDF-4946-98EE-CA5364A2A577}"/>
    <cellStyle name="Separador de milhares 10 4 2 2" xfId="12666" xr:uid="{3CBE753D-73AE-4BE3-BF32-19BDABB44088}"/>
    <cellStyle name="Separador de milhares 10 4 2 2 2" xfId="16730" xr:uid="{9F64F390-15FF-4EB4-B88D-F67D04177025}"/>
    <cellStyle name="Separador de milhares 10 4 2 2 2 2" xfId="21959" xr:uid="{77C658EF-A537-4236-AE81-9E9AC2D34FB4}"/>
    <cellStyle name="Separador de milhares 10 4 2 2 3" xfId="19377" xr:uid="{14ED116C-6923-4170-BF39-8B2D5FB7DA46}"/>
    <cellStyle name="Separador de milhares 10 4 2 3" xfId="15184" xr:uid="{B9BBFF07-DF43-471E-9FA4-AAD9D58DE926}"/>
    <cellStyle name="Separador de milhares 10 4 2 3 2" xfId="17769" xr:uid="{205307DF-2BD6-4B5E-B577-732B3B391E3B}"/>
    <cellStyle name="Separador de milhares 10 4 2 3 2 2" xfId="22995" xr:uid="{F044D7D6-FE35-4530-90E3-C4CA61CF6330}"/>
    <cellStyle name="Separador de milhares 10 4 2 3 3" xfId="20426" xr:uid="{4AE16604-FB4A-4963-AF6E-6667211F6991}"/>
    <cellStyle name="Separador de milhares 10 4 2 4" xfId="16117" xr:uid="{B67E332F-488F-4E96-81CB-F6AD2140BFBC}"/>
    <cellStyle name="Separador de milhares 10 4 2 4 2" xfId="21347" xr:uid="{33F5E142-1A3F-4F8E-824C-3115879E9E31}"/>
    <cellStyle name="Separador de milhares 10 4 2 5" xfId="18765" xr:uid="{DD606FDD-D938-45A6-AF77-200267BDBE2D}"/>
    <cellStyle name="Separador de milhares 10 4 3" xfId="12393" xr:uid="{449D7BBE-CCAB-43FE-AAD0-8999D596F211}"/>
    <cellStyle name="Separador de milhares 10 4 3 2" xfId="16457" xr:uid="{778395CA-580D-443D-AF7A-7885C131BDBA}"/>
    <cellStyle name="Separador de milhares 10 4 3 2 2" xfId="21686" xr:uid="{7F536DE5-BCB0-4998-8163-D4C5374E4513}"/>
    <cellStyle name="Separador de milhares 10 4 3 3" xfId="19104" xr:uid="{A8107FB4-388D-41C6-BFB5-54E27E639724}"/>
    <cellStyle name="Separador de milhares 10 4 4" xfId="14814" xr:uid="{6F1AE2F6-73DF-42CB-BC32-D4C52BA24068}"/>
    <cellStyle name="Separador de milhares 10 4 4 2" xfId="17407" xr:uid="{B5E1437B-D196-462E-AFD6-F46319F2DF6D}"/>
    <cellStyle name="Separador de milhares 10 4 4 2 2" xfId="22633" xr:uid="{CEE82052-DE5F-4ADB-BB0F-62DF2833D7AD}"/>
    <cellStyle name="Separador de milhares 10 4 4 3" xfId="20060" xr:uid="{55A3F246-38C3-4301-B14A-270A51C0A1CA}"/>
    <cellStyle name="Separador de milhares 10 4 5" xfId="15558" xr:uid="{5B1B164A-ADD2-42A2-8337-7601B7BD27A0}"/>
    <cellStyle name="Separador de milhares 10 4 5 2" xfId="18130" xr:uid="{9245373C-F045-4D57-B4FB-3E0BF7C78EE6}"/>
    <cellStyle name="Separador de milhares 10 4 5 2 2" xfId="23356" xr:uid="{A44E4687-F9DA-4B3E-B075-9F900D4B32D1}"/>
    <cellStyle name="Separador de milhares 10 4 5 3" xfId="20800" xr:uid="{D8D99944-F22C-4B38-A2C4-1E5341DAA8FA}"/>
    <cellStyle name="Separador de milhares 10 4 6" xfId="15857" xr:uid="{5196EDA4-2976-48D1-8CA2-3242D4D71F77}"/>
    <cellStyle name="Separador de milhares 10 4 6 2" xfId="21087" xr:uid="{AAA34DCC-E143-42F6-9D62-3EA2B72250A9}"/>
    <cellStyle name="Separador de milhares 10 4 7" xfId="18492" xr:uid="{9D2B0578-2A48-46DF-9783-A2423F2D2F9E}"/>
    <cellStyle name="Separador de milhares 10 4 8" xfId="10553" xr:uid="{150B32AA-633F-4386-8EA9-185C8D79859D}"/>
    <cellStyle name="Separador de milhares 10 5" xfId="4328" xr:uid="{891D5C49-0DC5-4739-B4D2-8A4A188B82B4}"/>
    <cellStyle name="Separador de milhares 10 5 2" xfId="11963" xr:uid="{74AF5681-87CE-4A5A-AE48-6D57D7919088}"/>
    <cellStyle name="Separador de milhares 10 5 2 2" xfId="12605" xr:uid="{DAE2996B-78CE-4D0D-9A10-EB141ED0D2B7}"/>
    <cellStyle name="Separador de milhares 10 5 2 2 2" xfId="16669" xr:uid="{D4F3B9DC-EB04-45BC-9B3A-326A769AA6A9}"/>
    <cellStyle name="Separador de milhares 10 5 2 2 2 2" xfId="21898" xr:uid="{90CBB9D0-7DEE-46FC-9887-5131072D9411}"/>
    <cellStyle name="Separador de milhares 10 5 2 2 3" xfId="19316" xr:uid="{0319BBA1-B012-4BA6-87CE-E48879BA09B0}"/>
    <cellStyle name="Separador de milhares 10 5 2 3" xfId="15123" xr:uid="{0DD22CD3-7B34-41E7-BE90-6D1B7AD46692}"/>
    <cellStyle name="Separador de milhares 10 5 2 3 2" xfId="17708" xr:uid="{66637F60-C684-4B9F-9A55-6C183D81ED32}"/>
    <cellStyle name="Separador de milhares 10 5 2 3 2 2" xfId="22934" xr:uid="{F650E120-2756-4422-B761-4CF147422987}"/>
    <cellStyle name="Separador de milhares 10 5 2 3 3" xfId="20365" xr:uid="{F1799040-A526-4AE2-9C7D-687911CA77F2}"/>
    <cellStyle name="Separador de milhares 10 5 2 4" xfId="16056" xr:uid="{30654097-407C-4AAA-88E8-7C09E4F82427}"/>
    <cellStyle name="Separador de milhares 10 5 2 4 2" xfId="21286" xr:uid="{9A7D32ED-B4BF-4142-B66F-1154C6F56E55}"/>
    <cellStyle name="Separador de milhares 10 5 2 5" xfId="18704" xr:uid="{5426BB08-4312-47E2-8FCC-B2989A69786B}"/>
    <cellStyle name="Separador de milhares 10 5 3" xfId="12331" xr:uid="{6DE63955-414E-4231-9E09-0DC65E60571D}"/>
    <cellStyle name="Separador de milhares 10 5 3 2" xfId="16396" xr:uid="{40969178-8230-4E1F-9C84-22F1BDE4C513}"/>
    <cellStyle name="Separador de milhares 10 5 3 2 2" xfId="21625" xr:uid="{DF8CBA6F-0DAD-4D53-9239-3940B8432426}"/>
    <cellStyle name="Separador de milhares 10 5 3 3" xfId="19043" xr:uid="{672BBD7B-D65A-46F2-B913-3ED8CC39C51E}"/>
    <cellStyle name="Separador de milhares 10 5 4" xfId="14153" xr:uid="{F2FA67AF-99A8-42FD-9903-4A39BC5079C9}"/>
    <cellStyle name="Separador de milhares 10 5 4 2" xfId="17346" xr:uid="{B064AD8C-3837-4D21-A28C-9319EEBCD0BD}"/>
    <cellStyle name="Separador de milhares 10 5 4 2 2" xfId="22572" xr:uid="{1CEEC10E-BC77-4FD3-8574-82E748A9840E}"/>
    <cellStyle name="Separador de milhares 10 5 4 3" xfId="19999" xr:uid="{41C62617-72A3-4F7E-BC16-160D0EA7A6F0}"/>
    <cellStyle name="Separador de milhares 10 5 5" xfId="15497" xr:uid="{AA30F409-F1C1-413A-BB6C-286507F35AB4}"/>
    <cellStyle name="Separador de milhares 10 5 5 2" xfId="18069" xr:uid="{818F45CF-8739-4A9F-8DA7-C0F1F59C984A}"/>
    <cellStyle name="Separador de milhares 10 5 5 2 2" xfId="23295" xr:uid="{1B1415F0-F1C0-4E41-B81F-802084C031D6}"/>
    <cellStyle name="Separador de milhares 10 5 5 3" xfId="20739" xr:uid="{45120ABE-089F-4ADD-BE6A-74A993F0D19B}"/>
    <cellStyle name="Separador de milhares 10 5 6" xfId="15796" xr:uid="{873CAC7C-5045-47A1-B9CE-E790FDEB57BB}"/>
    <cellStyle name="Separador de milhares 10 5 6 2" xfId="21026" xr:uid="{DAFC2CBF-A775-44BC-9BF2-3E0017AB35A3}"/>
    <cellStyle name="Separador de milhares 10 5 7" xfId="18431" xr:uid="{AAAED80D-C6E9-4A44-BD46-FBB01D0581BB}"/>
    <cellStyle name="Separador de milhares 10 5 8" xfId="9233" xr:uid="{05100BBD-EA79-42A5-ADA1-2ECA20DFFE45}"/>
    <cellStyle name="Separador de milhares 10 6" xfId="2457" xr:uid="{B3C05551-B94B-4C58-B331-54D8413AF06F}"/>
    <cellStyle name="Separador de milhares 10 6 2" xfId="12541" xr:uid="{7700928D-F1FE-4AB8-A766-125CC6A75235}"/>
    <cellStyle name="Separador de milhares 10 6 2 2" xfId="15059" xr:uid="{46B85B71-BC19-43E6-AC80-BC0B89893612}"/>
    <cellStyle name="Separador de milhares 10 6 2 2 2" xfId="17644" xr:uid="{85644BCE-3500-439F-BB78-3FC611DC8813}"/>
    <cellStyle name="Separador de milhares 10 6 2 2 2 2" xfId="22870" xr:uid="{7E68515F-7617-47F1-80F4-EC9752E1665C}"/>
    <cellStyle name="Separador de milhares 10 6 2 2 3" xfId="20301" xr:uid="{3C1DEABB-D32B-4DC2-856B-73D521A25D3D}"/>
    <cellStyle name="Separador de milhares 10 6 2 3" xfId="16605" xr:uid="{6DAF776A-08B5-4ED9-930E-FF44ED22DC85}"/>
    <cellStyle name="Separador de milhares 10 6 2 3 2" xfId="21834" xr:uid="{D69C7DD4-1686-402B-B9DA-E4ACCF0EFD2A}"/>
    <cellStyle name="Separador de milhares 10 6 2 4" xfId="19252" xr:uid="{3771F2BF-E61E-4B7C-9AC6-8444132B2CB7}"/>
    <cellStyle name="Separador de milhares 10 6 3" xfId="13545" xr:uid="{FA86A62D-AAF1-4BA1-B44D-E470951D8191}"/>
    <cellStyle name="Separador de milhares 10 6 3 2" xfId="17295" xr:uid="{6A4005FD-9AEE-4B66-A083-90E920BDCEEA}"/>
    <cellStyle name="Separador de milhares 10 6 3 2 2" xfId="22521" xr:uid="{AB311974-305A-44BA-800E-EE9A03A2771A}"/>
    <cellStyle name="Separador de milhares 10 6 3 3" xfId="19943" xr:uid="{2B8C68F3-2968-436A-B816-3332E8CC7A20}"/>
    <cellStyle name="Separador de milhares 10 6 4" xfId="15433" xr:uid="{9697CEDA-6DED-4C09-B58A-D2D0BB2613D5}"/>
    <cellStyle name="Separador de milhares 10 6 4 2" xfId="18005" xr:uid="{DDDDCCF8-7652-4145-9C31-3DB512435BCA}"/>
    <cellStyle name="Separador de milhares 10 6 4 2 2" xfId="23231" xr:uid="{F559CFA7-4ABE-46AD-8EE0-8CB4F81D96E9}"/>
    <cellStyle name="Separador de milhares 10 6 4 3" xfId="20675" xr:uid="{A80B7D45-C9D9-40F4-BA84-A21D91C6B45A}"/>
    <cellStyle name="Separador de milhares 10 6 5" xfId="15992" xr:uid="{6840F676-239F-4D94-9AD7-51EC5897A9DA}"/>
    <cellStyle name="Separador de milhares 10 6 5 2" xfId="21222" xr:uid="{77EA9A9E-0C6B-4E97-A54F-2E7370E5D336}"/>
    <cellStyle name="Separador de milhares 10 6 6" xfId="18640" xr:uid="{8E70979D-B464-405C-82F9-9E4E70FF488D}"/>
    <cellStyle name="Separador de milhares 10 6 7" xfId="11899" xr:uid="{3485B5E0-FB10-4A4D-9542-33AB7E8B770E}"/>
    <cellStyle name="Separador de milhares 10 7" xfId="12259" xr:uid="{DB49D7B3-128D-42B0-86EB-62F47CA3A3AD}"/>
    <cellStyle name="Separador de milhares 10 7 2" xfId="14925" xr:uid="{11F27A35-5051-4671-B531-3CB86C009412}"/>
    <cellStyle name="Separador de milhares 10 7 2 2" xfId="17510" xr:uid="{9942F001-67BE-4F9F-BD92-9688A732CB5B}"/>
    <cellStyle name="Separador de milhares 10 7 2 2 2" xfId="22736" xr:uid="{E419BACD-65F9-4303-89CD-AF0C9D307F04}"/>
    <cellStyle name="Separador de milhares 10 7 2 3" xfId="20167" xr:uid="{E2EF96C1-6380-457D-8D57-77F12871BA36}"/>
    <cellStyle name="Separador de milhares 10 7 3" xfId="16324" xr:uid="{4980CDEE-8B07-47E6-AA4B-3436475DFBCE}"/>
    <cellStyle name="Separador de milhares 10 7 3 2" xfId="21553" xr:uid="{7BEFC6BF-7BEA-42B2-9000-18692A5B0B3F}"/>
    <cellStyle name="Separador de milhares 10 7 4" xfId="18971" xr:uid="{9F3EF6D7-BE8E-48FA-AEFB-C5478FC7A99E}"/>
    <cellStyle name="Separador de milhares 10 8" xfId="13140" xr:uid="{9E13A8A0-0305-4A2F-8051-6F1A8A919EA8}"/>
    <cellStyle name="Separador de milhares 10 8 2" xfId="17160" xr:uid="{219B88C2-B94D-4678-A09C-13DEBE65094E}"/>
    <cellStyle name="Separador de milhares 10 8 2 2" xfId="22386" xr:uid="{CC916F58-5C34-41DE-9507-7CF22183904E}"/>
    <cellStyle name="Separador de milhares 10 8 3" xfId="19804" xr:uid="{82B03A87-F18C-4595-9E33-32EA90214148}"/>
    <cellStyle name="Separador de milhares 10 9" xfId="15299" xr:uid="{455EC20D-0C15-4C05-A5D1-D701D7A92BA4}"/>
    <cellStyle name="Separador de milhares 10 9 2" xfId="17871" xr:uid="{F434D3F1-80C4-4ACB-AAFA-EC1887A14E44}"/>
    <cellStyle name="Separador de milhares 10 9 2 2" xfId="23097" xr:uid="{9CEE2490-34C8-4BC6-9FAE-A52DF29EF09F}"/>
    <cellStyle name="Separador de milhares 10 9 3" xfId="20541" xr:uid="{1985B0B6-E5F7-4F08-9E32-488FD63210B0}"/>
    <cellStyle name="Separador de milhares 11" xfId="465" xr:uid="{E910AED9-3DA7-47F3-8B92-4EB26064994A}"/>
    <cellStyle name="Separador de milhares 11 10" xfId="18360" xr:uid="{D4762755-4AAF-4652-BD9C-5F8D9CCCA64A}"/>
    <cellStyle name="Separador de milhares 11 11" xfId="7563" xr:uid="{C91BFE20-0079-49F6-A934-91981D7B5790}"/>
    <cellStyle name="Separador de milhares 11 2" xfId="1414" xr:uid="{4B13FC13-70F7-450F-860C-9AD10B351482}"/>
    <cellStyle name="Separador de milhares 11 2 2" xfId="4761" xr:uid="{49FA2C52-A400-45AE-B351-58B9DCFA7B4C}"/>
    <cellStyle name="Separador de milhares 11 2 2 2" xfId="12638" xr:uid="{C6C03206-6F4D-4FC5-B380-104F4B5AA571}"/>
    <cellStyle name="Separador de milhares 11 2 2 2 2" xfId="15156" xr:uid="{5D2AE036-CB2F-494F-8292-DFEEF34D16C5}"/>
    <cellStyle name="Separador de milhares 11 2 2 2 2 2" xfId="17741" xr:uid="{83C4D0E5-E416-4C64-A9F2-8011E00A5C64}"/>
    <cellStyle name="Separador de milhares 11 2 2 2 2 2 2" xfId="22967" xr:uid="{746B6676-CF96-4931-9FF0-C0A4F2947D3A}"/>
    <cellStyle name="Separador de milhares 11 2 2 2 2 3" xfId="20398" xr:uid="{B160CB2C-989B-4D60-96DE-D93E7E8417A0}"/>
    <cellStyle name="Separador de milhares 11 2 2 2 3" xfId="16702" xr:uid="{EB2CD807-BC0C-488F-9BA9-90001A5A759D}"/>
    <cellStyle name="Separador de milhares 11 2 2 2 3 2" xfId="21931" xr:uid="{D9F675F3-3193-4639-B41B-913A470D19D7}"/>
    <cellStyle name="Separador de milhares 11 2 2 2 4" xfId="19349" xr:uid="{9DD19C5B-DD26-46D2-904E-1DEA3A92D560}"/>
    <cellStyle name="Separador de milhares 11 2 2 3" xfId="14269" xr:uid="{7DA8B7BE-3E7F-4DC0-9FBD-ABD4585173D6}"/>
    <cellStyle name="Separador de milhares 11 2 2 3 2" xfId="17379" xr:uid="{4350A5D1-D501-4DD8-A449-93E072B8D401}"/>
    <cellStyle name="Separador de milhares 11 2 2 3 2 2" xfId="22605" xr:uid="{DD33903A-1336-40AC-AB86-C33506483559}"/>
    <cellStyle name="Separador de milhares 11 2 2 3 3" xfId="20032" xr:uid="{8EBDD5CA-E91C-409A-8782-C582FBDF6C66}"/>
    <cellStyle name="Separador de milhares 11 2 2 4" xfId="15530" xr:uid="{62C6F30F-8439-4A97-B40B-8C3102A5DECA}"/>
    <cellStyle name="Separador de milhares 11 2 2 4 2" xfId="18102" xr:uid="{BE49A047-B09F-4527-9129-5E653990D0F4}"/>
    <cellStyle name="Separador de milhares 11 2 2 4 2 2" xfId="23328" xr:uid="{B5179ADF-9E82-44A7-9CD0-AE300CEC3467}"/>
    <cellStyle name="Separador de milhares 11 2 2 4 3" xfId="20772" xr:uid="{446D5F76-4EF4-433C-953B-D182923F2FFB}"/>
    <cellStyle name="Separador de milhares 11 2 2 5" xfId="16089" xr:uid="{96CF4D6B-D055-4278-A581-ED9E35E312D7}"/>
    <cellStyle name="Separador de milhares 11 2 2 5 2" xfId="21319" xr:uid="{1AE87365-2576-4373-89B5-75478767936D}"/>
    <cellStyle name="Separador de milhares 11 2 2 6" xfId="18737" xr:uid="{4FF65E6B-BC0F-4116-B716-E6A8EC677A7B}"/>
    <cellStyle name="Separador de milhares 11 2 2 7" xfId="11996" xr:uid="{7902A6F7-C6A2-49C4-8B76-7FA4D6A3DB6A}"/>
    <cellStyle name="Separador de milhares 11 2 3" xfId="12365" xr:uid="{32691773-874A-469B-BF44-804BD1B3BEEA}"/>
    <cellStyle name="Separador de milhares 11 2 3 2" xfId="14968" xr:uid="{335CC3BF-2676-47D1-9253-A7455A171F20}"/>
    <cellStyle name="Separador de milhares 11 2 3 2 2" xfId="17553" xr:uid="{11BB0B0E-DA5A-4EB9-AB83-024C83CF0E68}"/>
    <cellStyle name="Separador de milhares 11 2 3 2 2 2" xfId="22779" xr:uid="{25B4C127-31F5-4CDF-AEC6-A084C3AB6EA3}"/>
    <cellStyle name="Separador de milhares 11 2 3 2 3" xfId="20210" xr:uid="{34649775-7C2D-4B9B-B145-5773BDC54283}"/>
    <cellStyle name="Separador de milhares 11 2 3 3" xfId="16429" xr:uid="{E73A1324-1FFD-4060-AECF-4B0BC0199F38}"/>
    <cellStyle name="Separador de milhares 11 2 3 3 2" xfId="21658" xr:uid="{F52B6D1F-30C6-4F11-A657-0B6743D46ADA}"/>
    <cellStyle name="Separador de milhares 11 2 3 4" xfId="19076" xr:uid="{CB472E46-A85E-49C7-9EF0-B431A4A9C624}"/>
    <cellStyle name="Separador de milhares 11 2 4" xfId="13286" xr:uid="{46550C30-5C05-42B4-80AD-635CC5F68524}"/>
    <cellStyle name="Separador de milhares 11 2 4 2" xfId="17203" xr:uid="{BD8FC024-BCA3-41DE-A352-86D1E3C36792}"/>
    <cellStyle name="Separador de milhares 11 2 4 2 2" xfId="22429" xr:uid="{C4A9D690-3710-46CD-97E3-71F628C19190}"/>
    <cellStyle name="Separador de milhares 11 2 4 3" xfId="19849" xr:uid="{2997C0F5-D6F5-4FEA-B9D9-078AF4070CAC}"/>
    <cellStyle name="Separador de milhares 11 2 5" xfId="15342" xr:uid="{3D54D3B0-6F2B-4666-9CE4-35B4FDFF0047}"/>
    <cellStyle name="Separador de milhares 11 2 5 2" xfId="17914" xr:uid="{CCED0208-C4A3-4CAD-8B2F-5883EE84278B}"/>
    <cellStyle name="Separador de milhares 11 2 5 2 2" xfId="23140" xr:uid="{E02FBD4B-2634-4B09-A76E-44D2036C2A92}"/>
    <cellStyle name="Separador de milhares 11 2 5 3" xfId="20584" xr:uid="{652A9135-3A20-4948-91E2-3C8B42755276}"/>
    <cellStyle name="Separador de milhares 11 2 6" xfId="15829" xr:uid="{3AA94199-1101-4F97-AB20-C7B5479F0D8F}"/>
    <cellStyle name="Separador de milhares 11 2 6 2" xfId="21059" xr:uid="{D76A2143-2E3E-44B5-B22A-D0F22E222316}"/>
    <cellStyle name="Separador de milhares 11 2 7" xfId="18464" xr:uid="{5507A004-46E2-4E9D-9993-C30637F8D69D}"/>
    <cellStyle name="Separador de milhares 11 2 8" xfId="9368" xr:uid="{B0F24639-78BF-47C9-8768-889767A22166}"/>
    <cellStyle name="Separador de milhares 11 3" xfId="5994" xr:uid="{1CCD5D2A-1996-49F8-8F8F-459ABB1A2FBB}"/>
    <cellStyle name="Separador de milhares 11 3 2" xfId="12027" xr:uid="{475D7CF7-75E6-4BB8-A726-4E200E2D32AC}"/>
    <cellStyle name="Separador de milhares 11 3 2 2" xfId="12669" xr:uid="{966688E8-A079-40DA-A985-4921768B0B8C}"/>
    <cellStyle name="Separador de milhares 11 3 2 2 2" xfId="16733" xr:uid="{A9919B95-B311-4AD5-88D3-24549E79C018}"/>
    <cellStyle name="Separador de milhares 11 3 2 2 2 2" xfId="21962" xr:uid="{FEF7299C-6630-4296-81D3-A91D2C8ADB3F}"/>
    <cellStyle name="Separador de milhares 11 3 2 2 3" xfId="19380" xr:uid="{84FAA935-A850-417F-88AD-3DB90B08DF21}"/>
    <cellStyle name="Separador de milhares 11 3 2 3" xfId="15187" xr:uid="{4DF24B81-C5D4-492C-95BF-CDD85F185E64}"/>
    <cellStyle name="Separador de milhares 11 3 2 3 2" xfId="17772" xr:uid="{78AC620B-E0D7-4D80-B07C-81D2A2B6FBE0}"/>
    <cellStyle name="Separador de milhares 11 3 2 3 2 2" xfId="22998" xr:uid="{229F5302-D776-46D5-A80C-B0F29EE45398}"/>
    <cellStyle name="Separador de milhares 11 3 2 3 3" xfId="20429" xr:uid="{FB949907-8118-4908-8D51-B2BA36543BB1}"/>
    <cellStyle name="Separador de milhares 11 3 2 4" xfId="16120" xr:uid="{1D577894-1C9B-471B-9029-67A4E86E9496}"/>
    <cellStyle name="Separador de milhares 11 3 2 4 2" xfId="21350" xr:uid="{1D59EBDB-E1DF-4B3B-85F2-A744E05AE73A}"/>
    <cellStyle name="Separador de milhares 11 3 2 5" xfId="18768" xr:uid="{203C58BE-0A29-454D-910A-357BE073ED61}"/>
    <cellStyle name="Separador de milhares 11 3 3" xfId="12396" xr:uid="{8F6E55EF-E126-4D9F-A13A-27A98F7B21CC}"/>
    <cellStyle name="Separador de milhares 11 3 3 2" xfId="16460" xr:uid="{60E7C3F0-E351-43DE-8053-21512ACF11C8}"/>
    <cellStyle name="Separador de milhares 11 3 3 2 2" xfId="21689" xr:uid="{D84BD1BA-1433-402A-BC10-39813DB3E778}"/>
    <cellStyle name="Separador de milhares 11 3 3 3" xfId="19107" xr:uid="{C4A3A293-A845-4EDD-8FC2-7B72FCE9F595}"/>
    <cellStyle name="Separador de milhares 11 3 4" xfId="14817" xr:uid="{88D2459F-9D60-46C6-A632-9BE5E03DE80C}"/>
    <cellStyle name="Separador de milhares 11 3 4 2" xfId="17410" xr:uid="{2D89F69E-A5A7-4BB5-B51A-FF69FD7A6328}"/>
    <cellStyle name="Separador de milhares 11 3 4 2 2" xfId="22636" xr:uid="{F0D872F7-29D1-4939-A1BE-AF99CE64465B}"/>
    <cellStyle name="Separador de milhares 11 3 4 3" xfId="20063" xr:uid="{A297FD46-6473-455E-AA98-C45AD2B68B25}"/>
    <cellStyle name="Separador de milhares 11 3 5" xfId="15561" xr:uid="{57AD85D5-BF35-47F8-9EE4-586CE8A744C7}"/>
    <cellStyle name="Separador de milhares 11 3 5 2" xfId="18133" xr:uid="{DDD505B0-1BDF-466C-B33C-048C0BDE951E}"/>
    <cellStyle name="Separador de milhares 11 3 5 2 2" xfId="23359" xr:uid="{9BF9E449-C3B3-4918-B651-D7420800F6C7}"/>
    <cellStyle name="Separador de milhares 11 3 5 3" xfId="20803" xr:uid="{02116807-D559-4949-9932-357116C036F9}"/>
    <cellStyle name="Separador de milhares 11 3 6" xfId="15860" xr:uid="{3354B352-4CC6-486C-8FAE-BBB4828C6A8B}"/>
    <cellStyle name="Separador de milhares 11 3 6 2" xfId="21090" xr:uid="{8ECB6A9B-0EF6-4318-B70B-C1851AA49C60}"/>
    <cellStyle name="Separador de milhares 11 3 7" xfId="18495" xr:uid="{579FFCDC-7D45-4DC2-B498-920B394CEF24}"/>
    <cellStyle name="Separador de milhares 11 3 8" xfId="10601" xr:uid="{8A2D1949-2695-453F-9EC0-7933AB8D2C48}"/>
    <cellStyle name="Separador de milhares 11 4" xfId="4363" xr:uid="{930D5EDF-9873-4BC0-9A6B-D10DF3A3F553}"/>
    <cellStyle name="Separador de milhares 11 4 2" xfId="11966" xr:uid="{72C2893B-B418-44B4-9F40-1372B6506376}"/>
    <cellStyle name="Separador de milhares 11 4 2 2" xfId="12608" xr:uid="{EDC94294-53EE-4C7A-AB5F-63347741F935}"/>
    <cellStyle name="Separador de milhares 11 4 2 2 2" xfId="16672" xr:uid="{3E81C4C4-E2D2-491E-ACAC-B959AA7B08C2}"/>
    <cellStyle name="Separador de milhares 11 4 2 2 2 2" xfId="21901" xr:uid="{A03002A0-80CC-41CE-917D-96BE989AE064}"/>
    <cellStyle name="Separador de milhares 11 4 2 2 3" xfId="19319" xr:uid="{4ED18490-03AD-4D11-9ABD-4FB746618D7A}"/>
    <cellStyle name="Separador de milhares 11 4 2 3" xfId="15126" xr:uid="{B373A58A-FBA7-418D-8565-95B3C8EBE77B}"/>
    <cellStyle name="Separador de milhares 11 4 2 3 2" xfId="17711" xr:uid="{32CD9D05-6137-433F-990E-6A46650F9A6D}"/>
    <cellStyle name="Separador de milhares 11 4 2 3 2 2" xfId="22937" xr:uid="{00204814-56EB-4825-A438-C3F4F41AA5C2}"/>
    <cellStyle name="Separador de milhares 11 4 2 3 3" xfId="20368" xr:uid="{5FCB5AD7-7894-4E9B-99B3-4A7FB72956FF}"/>
    <cellStyle name="Separador de milhares 11 4 2 4" xfId="16059" xr:uid="{3CA3808E-2527-47E7-A9EF-314E6CF567DA}"/>
    <cellStyle name="Separador de milhares 11 4 2 4 2" xfId="21289" xr:uid="{7CC5AECE-69E3-413A-8D1C-4A0C1940ADA2}"/>
    <cellStyle name="Separador de milhares 11 4 2 5" xfId="18707" xr:uid="{08306B59-6110-4266-A74D-20EBA5280008}"/>
    <cellStyle name="Separador de milhares 11 4 3" xfId="12334" xr:uid="{FEB405D2-0694-40C6-839A-C69D43603908}"/>
    <cellStyle name="Separador de milhares 11 4 3 2" xfId="16399" xr:uid="{482D5322-D152-42BC-932F-7A76EDFC524B}"/>
    <cellStyle name="Separador de milhares 11 4 3 2 2" xfId="21628" xr:uid="{18D9CEA5-406D-453E-A194-66746DBD8857}"/>
    <cellStyle name="Separador de milhares 11 4 3 3" xfId="19046" xr:uid="{28D92817-13F4-4AD6-856C-9D8162E1AE6C}"/>
    <cellStyle name="Separador de milhares 11 4 4" xfId="14164" xr:uid="{0FD72E9C-6C9C-409A-A4B8-E7D7FC118C35}"/>
    <cellStyle name="Separador de milhares 11 4 4 2" xfId="17349" xr:uid="{F25053B4-44B7-4805-A1C7-7B89C1E642AB}"/>
    <cellStyle name="Separador de milhares 11 4 4 2 2" xfId="22575" xr:uid="{50D2D027-F02C-435F-9685-662522DB78E3}"/>
    <cellStyle name="Separador de milhares 11 4 4 3" xfId="20002" xr:uid="{299C60B8-689B-4511-8CD3-620573F7B56C}"/>
    <cellStyle name="Separador de milhares 11 4 5" xfId="15500" xr:uid="{D91F33D5-95A2-45DE-8BD6-442E138B75F2}"/>
    <cellStyle name="Separador de milhares 11 4 5 2" xfId="18072" xr:uid="{4E4CD482-086E-4C4E-B456-C9CC959EA74A}"/>
    <cellStyle name="Separador de milhares 11 4 5 2 2" xfId="23298" xr:uid="{E5D62C70-1662-4F34-B016-9B2ABD50311D}"/>
    <cellStyle name="Separador de milhares 11 4 5 3" xfId="20742" xr:uid="{B8474B7C-F405-448B-A29D-A2B4C9372948}"/>
    <cellStyle name="Separador de milhares 11 4 6" xfId="15799" xr:uid="{FDB6E139-4DBB-4899-8DAB-EF5DB6724CAB}"/>
    <cellStyle name="Separador de milhares 11 4 6 2" xfId="21029" xr:uid="{F5ABE9DD-FEA1-4EAE-85BE-E842657DCDC5}"/>
    <cellStyle name="Separador de milhares 11 4 7" xfId="18434" xr:uid="{3666E87E-2B06-466B-8AFC-CB783A87F316}"/>
    <cellStyle name="Separador de milhares 11 4 8" xfId="9244" xr:uid="{CF248FBC-8612-4C81-BE04-F12435B96A6D}"/>
    <cellStyle name="Separador de milhares 11 5" xfId="2472" xr:uid="{EB34BCFB-15D9-48DE-B9E1-DDD42AEA3296}"/>
    <cellStyle name="Separador de milhares 11 5 2" xfId="12542" xr:uid="{34FC68D3-F96F-43A2-A4B7-6D2310F18BC2}"/>
    <cellStyle name="Separador de milhares 11 5 2 2" xfId="15060" xr:uid="{588B93D0-4706-4E75-B1CF-F296735D6EA3}"/>
    <cellStyle name="Separador de milhares 11 5 2 2 2" xfId="17645" xr:uid="{A5480E40-8190-4F7A-B75F-08E52AED2CE8}"/>
    <cellStyle name="Separador de milhares 11 5 2 2 2 2" xfId="22871" xr:uid="{22D4FCB2-A3CB-440B-96B9-73AA5B9E8FBD}"/>
    <cellStyle name="Separador de milhares 11 5 2 2 3" xfId="20302" xr:uid="{BE72459E-423F-4BCA-9947-CACDF2F7E2BA}"/>
    <cellStyle name="Separador de milhares 11 5 2 3" xfId="16606" xr:uid="{DB3582AF-4769-4A9E-BB2F-8273FB1E061E}"/>
    <cellStyle name="Separador de milhares 11 5 2 3 2" xfId="21835" xr:uid="{5C7EAF56-5805-4917-9BE9-A60FE0C8E99D}"/>
    <cellStyle name="Separador de milhares 11 5 2 4" xfId="19253" xr:uid="{5B86BFC2-840D-4107-BB75-28421ECC2B2B}"/>
    <cellStyle name="Separador de milhares 11 5 3" xfId="13560" xr:uid="{A8FD132A-BC49-4867-B96E-E3AE08A23D7C}"/>
    <cellStyle name="Separador de milhares 11 5 3 2" xfId="17296" xr:uid="{1DD02C25-D41E-479E-BF88-E1A269E6ED7A}"/>
    <cellStyle name="Separador de milhares 11 5 3 2 2" xfId="22522" xr:uid="{907D2C62-99CE-439E-81F5-5E7C964D70CD}"/>
    <cellStyle name="Separador de milhares 11 5 3 3" xfId="19944" xr:uid="{D17C7384-F507-4453-9B78-0C8C66016AD1}"/>
    <cellStyle name="Separador de milhares 11 5 4" xfId="15434" xr:uid="{C146EC6C-F57A-42BC-8979-B13B3E280294}"/>
    <cellStyle name="Separador de milhares 11 5 4 2" xfId="18006" xr:uid="{AF46BEEB-A0BC-4F7C-97F3-EB6038536610}"/>
    <cellStyle name="Separador de milhares 11 5 4 2 2" xfId="23232" xr:uid="{A965F15A-72F1-46E1-B0FB-6C8EAB1D05F3}"/>
    <cellStyle name="Separador de milhares 11 5 4 3" xfId="20676" xr:uid="{017F63E2-2967-4764-93DC-20151D037791}"/>
    <cellStyle name="Separador de milhares 11 5 5" xfId="15993" xr:uid="{B39CAA0A-29CC-4BD9-9446-16BDC2325FDA}"/>
    <cellStyle name="Separador de milhares 11 5 5 2" xfId="21223" xr:uid="{6EC1911D-35A1-46F3-BA5A-58D98A3A65FC}"/>
    <cellStyle name="Separador de milhares 11 5 6" xfId="18641" xr:uid="{C0408BF8-B4FD-4085-AF12-A8E1AEC0E9E2}"/>
    <cellStyle name="Separador de milhares 11 5 7" xfId="11900" xr:uid="{D1291632-7CC2-4E4F-9003-83636E8CC581}"/>
    <cellStyle name="Separador de milhares 11 6" xfId="12260" xr:uid="{2864AF59-B210-40AB-8D76-F29331B4F24C}"/>
    <cellStyle name="Separador de milhares 11 6 2" xfId="14926" xr:uid="{A168B480-2C9B-4891-816B-5407815186BB}"/>
    <cellStyle name="Separador de milhares 11 6 2 2" xfId="17511" xr:uid="{7DB6B7D6-659F-4D65-991D-57C64DFC3C85}"/>
    <cellStyle name="Separador de milhares 11 6 2 2 2" xfId="22737" xr:uid="{6FEE5968-0373-4630-B9C9-FCCFBE716EA9}"/>
    <cellStyle name="Separador de milhares 11 6 2 3" xfId="20168" xr:uid="{7C50E632-AE64-425B-B634-63218691EB6F}"/>
    <cellStyle name="Separador de milhares 11 6 3" xfId="16325" xr:uid="{0B555D0B-FA50-4CAD-9E43-F2E39FDF282C}"/>
    <cellStyle name="Separador de milhares 11 6 3 2" xfId="21554" xr:uid="{E0F108A5-D2F6-4A84-BF7B-BB1C857B93CD}"/>
    <cellStyle name="Separador de milhares 11 6 4" xfId="18972" xr:uid="{85B27242-0D88-4B6F-8210-B41291EA6432}"/>
    <cellStyle name="Separador de milhares 11 7" xfId="13141" xr:uid="{897D8479-3721-467B-BDE9-962A7E00EB55}"/>
    <cellStyle name="Separador de milhares 11 7 2" xfId="17161" xr:uid="{DE6477DF-B239-42B1-92E1-A5BC3F6AF167}"/>
    <cellStyle name="Separador de milhares 11 7 2 2" xfId="22387" xr:uid="{30BEBFB7-5859-4E33-ABDB-E3E3400DE77B}"/>
    <cellStyle name="Separador de milhares 11 7 3" xfId="19805" xr:uid="{1CA64161-9B9C-45E8-9F17-73A3D938AFA6}"/>
    <cellStyle name="Separador de milhares 11 8" xfId="15300" xr:uid="{A634CF1E-9C8E-4641-8856-12C29D8720A1}"/>
    <cellStyle name="Separador de milhares 11 8 2" xfId="17872" xr:uid="{B826CA7F-CA68-49B4-9F5D-735DAC92E3D7}"/>
    <cellStyle name="Separador de milhares 11 8 2 2" xfId="23098" xr:uid="{B20BAD5B-94F0-4C6B-9253-BC3E9BFA1813}"/>
    <cellStyle name="Separador de milhares 11 8 3" xfId="20542" xr:uid="{7D7BED6E-9DC7-41E0-AA62-3283B21EE725}"/>
    <cellStyle name="Separador de milhares 11 9" xfId="15733" xr:uid="{8DE56210-DFC9-47B1-9780-DA823CE2878B}"/>
    <cellStyle name="Separador de milhares 11 9 2" xfId="20963" xr:uid="{8AF85261-66DB-4D94-8E1D-B959E145C7E7}"/>
    <cellStyle name="Separador de milhares 12" xfId="480" xr:uid="{462D407F-C154-4099-B96A-82A4D1EEF545}"/>
    <cellStyle name="Separador de milhares 12 10" xfId="18361" xr:uid="{5AB4A713-0B32-4970-A507-095E7EFC611A}"/>
    <cellStyle name="Separador de milhares 12 11" xfId="7565" xr:uid="{C6616358-BEB4-4B68-842C-3D1F7E0B716C}"/>
    <cellStyle name="Separador de milhares 12 2" xfId="1429" xr:uid="{6091C753-0904-4424-94A0-B2793742514C}"/>
    <cellStyle name="Separador de milhares 12 2 2" xfId="4766" xr:uid="{0A32377E-2EB3-48C7-8077-B4A220072365}"/>
    <cellStyle name="Separador de milhares 12 2 2 2" xfId="12642" xr:uid="{9D29DABE-51C9-44E4-B1FF-43F32FF0530A}"/>
    <cellStyle name="Separador de milhares 12 2 2 2 2" xfId="15160" xr:uid="{FAC0FB87-A611-42FF-B5B8-E107434BA550}"/>
    <cellStyle name="Separador de milhares 12 2 2 2 2 2" xfId="17745" xr:uid="{E76DB106-C31F-46E3-B43E-6EE4B4A6D19A}"/>
    <cellStyle name="Separador de milhares 12 2 2 2 2 2 2" xfId="22971" xr:uid="{A84544D6-37C5-4F70-9EFF-87A5582F792A}"/>
    <cellStyle name="Separador de milhares 12 2 2 2 2 3" xfId="20402" xr:uid="{AF799E94-66BF-43CC-B96B-A218C1A5D02D}"/>
    <cellStyle name="Separador de milhares 12 2 2 2 3" xfId="16706" xr:uid="{9893B103-1BAC-4D4F-B6E9-08CDF00F00F0}"/>
    <cellStyle name="Separador de milhares 12 2 2 2 3 2" xfId="21935" xr:uid="{61629AD2-ACFB-4B04-8720-2E4964C31E21}"/>
    <cellStyle name="Separador de milhares 12 2 2 2 4" xfId="19353" xr:uid="{2E1AB6BD-28AC-44B1-B122-C096978D30FC}"/>
    <cellStyle name="Separador de milhares 12 2 2 3" xfId="14274" xr:uid="{0C94F05D-55FA-4A74-A0D7-2A27D29845A8}"/>
    <cellStyle name="Separador de milhares 12 2 2 3 2" xfId="17383" xr:uid="{27E4B56D-782F-4767-AD01-506E094772A5}"/>
    <cellStyle name="Separador de milhares 12 2 2 3 2 2" xfId="22609" xr:uid="{6030283B-C52D-46EE-938D-B6DBA57F639D}"/>
    <cellStyle name="Separador de milhares 12 2 2 3 3" xfId="20036" xr:uid="{6E0D88B7-841A-47C1-9CDB-591195EBAAD5}"/>
    <cellStyle name="Separador de milhares 12 2 2 4" xfId="15534" xr:uid="{B91A1438-574F-4E76-9308-99B740077BEA}"/>
    <cellStyle name="Separador de milhares 12 2 2 4 2" xfId="18106" xr:uid="{DD35742A-8039-4A5B-BC06-7B8305B57AE0}"/>
    <cellStyle name="Separador de milhares 12 2 2 4 2 2" xfId="23332" xr:uid="{7A2B5384-EAE0-453D-AD1F-87BF276846A4}"/>
    <cellStyle name="Separador de milhares 12 2 2 4 3" xfId="20776" xr:uid="{2FC0DA46-562E-4A61-9C7F-9A65142C4FAB}"/>
    <cellStyle name="Separador de milhares 12 2 2 5" xfId="16093" xr:uid="{05513340-8D24-4A2E-97E7-94824478209B}"/>
    <cellStyle name="Separador de milhares 12 2 2 5 2" xfId="21323" xr:uid="{A823522F-84BE-4D6A-B5E6-6E439FC69FF8}"/>
    <cellStyle name="Separador de milhares 12 2 2 6" xfId="18741" xr:uid="{7FB6D27B-F726-411A-972D-0979932BCE67}"/>
    <cellStyle name="Separador de milhares 12 2 2 7" xfId="12000" xr:uid="{28921B61-346E-4A84-A67D-B95F41CEFBD0}"/>
    <cellStyle name="Separador de milhares 12 2 3" xfId="12369" xr:uid="{9F13A7FC-4FA7-4BDE-9C03-D320DF432BA7}"/>
    <cellStyle name="Separador de milhares 12 2 3 2" xfId="14969" xr:uid="{3CEE18B1-611F-4256-9734-B9F009535F6F}"/>
    <cellStyle name="Separador de milhares 12 2 3 2 2" xfId="17554" xr:uid="{576B61CE-3905-407B-BE5D-E3B3F3FF37D1}"/>
    <cellStyle name="Separador de milhares 12 2 3 2 2 2" xfId="22780" xr:uid="{AD929A74-03BD-447F-8B3F-D0402C29DA98}"/>
    <cellStyle name="Separador de milhares 12 2 3 2 3" xfId="20211" xr:uid="{EC6F77B2-76B5-42C2-BD26-9F7620FBAD34}"/>
    <cellStyle name="Separador de milhares 12 2 3 3" xfId="16433" xr:uid="{B229BC75-66F8-4C7C-9958-9545E911F4F1}"/>
    <cellStyle name="Separador de milhares 12 2 3 3 2" xfId="21662" xr:uid="{6426A6A5-3462-481A-B9F7-2099FD2932B6}"/>
    <cellStyle name="Separador de milhares 12 2 3 4" xfId="19080" xr:uid="{40FC07B4-9618-4536-BC7E-6FA524D52158}"/>
    <cellStyle name="Separador de milhares 12 2 4" xfId="13288" xr:uid="{77C57662-354E-45B9-A5FE-9FAB28B2412E}"/>
    <cellStyle name="Separador de milhares 12 2 4 2" xfId="17204" xr:uid="{9CF6DEF2-DF98-4219-93FC-7CC9D7236557}"/>
    <cellStyle name="Separador de milhares 12 2 4 2 2" xfId="22430" xr:uid="{7C4D5CD1-45D6-48F9-8F37-D122F60B6AA1}"/>
    <cellStyle name="Separador de milhares 12 2 4 3" xfId="19850" xr:uid="{8E251EC8-0F7A-4447-8ADB-6E01CA7F91EA}"/>
    <cellStyle name="Separador de milhares 12 2 5" xfId="15343" xr:uid="{3EB5F069-E39E-4076-A02A-B60BC73FE9C1}"/>
    <cellStyle name="Separador de milhares 12 2 5 2" xfId="17915" xr:uid="{40E1A625-5825-4127-9979-9545E999E09D}"/>
    <cellStyle name="Separador de milhares 12 2 5 2 2" xfId="23141" xr:uid="{35C6EA0F-A395-47C8-8A3E-AA0EA5B4A861}"/>
    <cellStyle name="Separador de milhares 12 2 5 3" xfId="20585" xr:uid="{C1845A70-710C-463E-9D15-684741FEE8C2}"/>
    <cellStyle name="Separador de milhares 12 2 6" xfId="15833" xr:uid="{A941B99A-2D98-4463-8004-2EA762F81F62}"/>
    <cellStyle name="Separador de milhares 12 2 6 2" xfId="21063" xr:uid="{DB835608-58CD-4F35-8A0B-8BB6FD5A99D9}"/>
    <cellStyle name="Separador de milhares 12 2 7" xfId="18468" xr:uid="{D4483FAA-F77B-4B7B-871F-CE5E33E06B46}"/>
    <cellStyle name="Separador de milhares 12 2 8" xfId="9373" xr:uid="{A3729600-F08D-4A22-9B14-D0B9AC02B28D}"/>
    <cellStyle name="Separador de milhares 12 3" xfId="6003" xr:uid="{7265347D-963B-43D7-BD24-B57DA5E4A6A2}"/>
    <cellStyle name="Separador de milhares 12 3 2" xfId="12035" xr:uid="{E968643A-3A2F-4B56-A278-DD51F183C21D}"/>
    <cellStyle name="Separador de milhares 12 3 2 2" xfId="12677" xr:uid="{A68F2FB3-41BC-4EEF-8B32-65C1A3759655}"/>
    <cellStyle name="Separador de milhares 12 3 2 2 2" xfId="16741" xr:uid="{34C328D8-2584-433D-A9E1-AE1D7712CA93}"/>
    <cellStyle name="Separador de milhares 12 3 2 2 2 2" xfId="21970" xr:uid="{0EF069C2-B87A-4F3A-A08C-FA3D7FE5F336}"/>
    <cellStyle name="Separador de milhares 12 3 2 2 3" xfId="19388" xr:uid="{08440E32-619D-46E1-81B4-2FDA87A85277}"/>
    <cellStyle name="Separador de milhares 12 3 2 3" xfId="15195" xr:uid="{169721A7-7238-45EE-8506-9CFE001FD202}"/>
    <cellStyle name="Separador de milhares 12 3 2 3 2" xfId="17780" xr:uid="{28D7BA6C-5205-4DA2-89DB-1B9A967F649F}"/>
    <cellStyle name="Separador de milhares 12 3 2 3 2 2" xfId="23006" xr:uid="{EF15DAB8-1D02-48F6-98B2-C03BCC62C38A}"/>
    <cellStyle name="Separador de milhares 12 3 2 3 3" xfId="20437" xr:uid="{55C7C878-B7C1-49D1-86D4-A4123CDE384D}"/>
    <cellStyle name="Separador de milhares 12 3 2 4" xfId="16128" xr:uid="{73869515-0531-475D-9A13-399F786DBB4F}"/>
    <cellStyle name="Separador de milhares 12 3 2 4 2" xfId="21358" xr:uid="{DB103975-E864-4EA7-8F70-74077F8143D5}"/>
    <cellStyle name="Separador de milhares 12 3 2 5" xfId="18776" xr:uid="{000F8ED7-81E1-4154-8627-E78CE4EE1701}"/>
    <cellStyle name="Separador de milhares 12 3 3" xfId="12404" xr:uid="{73E3E0A3-9F13-450F-9C78-221F24F73B14}"/>
    <cellStyle name="Separador de milhares 12 3 3 2" xfId="16468" xr:uid="{28C29A42-65D8-4BDB-BF91-018C477FDDE1}"/>
    <cellStyle name="Separador de milhares 12 3 3 2 2" xfId="21697" xr:uid="{DCBBA72D-036D-44B1-B160-BE54556A3564}"/>
    <cellStyle name="Separador de milhares 12 3 3 3" xfId="19115" xr:uid="{EE4F7989-0F32-4961-A2BF-514F1DB658A2}"/>
    <cellStyle name="Separador de milhares 12 3 4" xfId="14825" xr:uid="{50C828EE-CB80-4AE3-9E04-9D0A834959FC}"/>
    <cellStyle name="Separador de milhares 12 3 4 2" xfId="17418" xr:uid="{A5DC094F-AE89-4338-A512-50AD7A4CA9B4}"/>
    <cellStyle name="Separador de milhares 12 3 4 2 2" xfId="22644" xr:uid="{84D65590-6A29-4730-B920-6278E5861F09}"/>
    <cellStyle name="Separador de milhares 12 3 4 3" xfId="20071" xr:uid="{4C560713-E85C-49E6-B7B3-0371A53B4C05}"/>
    <cellStyle name="Separador de milhares 12 3 5" xfId="15569" xr:uid="{B3A3F983-FF4F-475D-9E32-3470DDE59F1E}"/>
    <cellStyle name="Separador de milhares 12 3 5 2" xfId="18141" xr:uid="{9A1C04BB-6307-4D87-8AD6-4721520F91FF}"/>
    <cellStyle name="Separador de milhares 12 3 5 2 2" xfId="23367" xr:uid="{9019E23B-E5A9-4581-98F4-5D50C7342ECF}"/>
    <cellStyle name="Separador de milhares 12 3 5 3" xfId="20811" xr:uid="{226E7F1B-DF39-4375-B602-5CC6C0C0BD95}"/>
    <cellStyle name="Separador de milhares 12 3 6" xfId="15868" xr:uid="{FD8461CD-50C5-485E-9030-E754E1EAF95F}"/>
    <cellStyle name="Separador de milhares 12 3 6 2" xfId="21098" xr:uid="{569DDD69-0DB9-477F-A975-011232D6889B}"/>
    <cellStyle name="Separador de milhares 12 3 7" xfId="18503" xr:uid="{CA99F180-6BC7-42F8-9E9E-8C90F362A934}"/>
    <cellStyle name="Separador de milhares 12 3 8" xfId="10610" xr:uid="{98A2882E-68AF-479F-89A0-8EF76226BBAC}"/>
    <cellStyle name="Separador de milhares 12 4" xfId="4371" xr:uid="{023384D2-C692-4F16-A18E-4BB32EE13C36}"/>
    <cellStyle name="Separador de milhares 12 4 2" xfId="11974" xr:uid="{C077D7FD-CE96-4567-AFEE-05AFDCF886E1}"/>
    <cellStyle name="Separador de milhares 12 4 2 2" xfId="12616" xr:uid="{4C48661C-3285-4829-875F-92D729FD011C}"/>
    <cellStyle name="Separador de milhares 12 4 2 2 2" xfId="16680" xr:uid="{315AE3D9-C5C8-4399-BBFC-0061353C0D07}"/>
    <cellStyle name="Separador de milhares 12 4 2 2 2 2" xfId="21909" xr:uid="{B162BBDD-4D93-4A7C-9315-A46F50A2832F}"/>
    <cellStyle name="Separador de milhares 12 4 2 2 3" xfId="19327" xr:uid="{3467474F-A289-44D1-9F95-8B5595C83268}"/>
    <cellStyle name="Separador de milhares 12 4 2 3" xfId="15134" xr:uid="{6A1822BF-6E8C-4F9B-9344-89104D123964}"/>
    <cellStyle name="Separador de milhares 12 4 2 3 2" xfId="17719" xr:uid="{F7C18DDF-A129-42FE-BB59-9EA01F4D202B}"/>
    <cellStyle name="Separador de milhares 12 4 2 3 2 2" xfId="22945" xr:uid="{8F0963E1-6ECB-46C1-A86F-C64B07674767}"/>
    <cellStyle name="Separador de milhares 12 4 2 3 3" xfId="20376" xr:uid="{A76D0A64-1559-426E-AE38-61F13461130C}"/>
    <cellStyle name="Separador de milhares 12 4 2 4" xfId="16067" xr:uid="{7074E89D-4839-4178-9535-1C006A1489B4}"/>
    <cellStyle name="Separador de milhares 12 4 2 4 2" xfId="21297" xr:uid="{75FC321F-B481-4C3E-BE4F-8C4C87D31DDB}"/>
    <cellStyle name="Separador de milhares 12 4 2 5" xfId="18715" xr:uid="{84CD4009-BC4D-4ECA-A9B4-368C02A4F765}"/>
    <cellStyle name="Separador de milhares 12 4 3" xfId="12342" xr:uid="{8B577E99-BCD4-4D00-8225-B10A1F51CE97}"/>
    <cellStyle name="Separador de milhares 12 4 3 2" xfId="16407" xr:uid="{D5B310B5-17F7-44D7-8E03-090505FF3A32}"/>
    <cellStyle name="Separador de milhares 12 4 3 2 2" xfId="21636" xr:uid="{907DF5D5-D37D-46CB-AE48-E0E8A078451B}"/>
    <cellStyle name="Separador de milhares 12 4 3 3" xfId="19054" xr:uid="{09697B47-FB37-4CA6-AB77-61E8673575FB}"/>
    <cellStyle name="Separador de milhares 12 4 4" xfId="14172" xr:uid="{FCA3B88D-E812-45E6-9661-A5E590C62ABE}"/>
    <cellStyle name="Separador de milhares 12 4 4 2" xfId="17357" xr:uid="{54B2C501-CC2D-46BB-A50D-967A9EFD320B}"/>
    <cellStyle name="Separador de milhares 12 4 4 2 2" xfId="22583" xr:uid="{C20480A3-8B05-405A-BC7D-6AD7CB7247DD}"/>
    <cellStyle name="Separador de milhares 12 4 4 3" xfId="20010" xr:uid="{13D33E85-B574-4D55-B652-6F72EDD57419}"/>
    <cellStyle name="Separador de milhares 12 4 5" xfId="15508" xr:uid="{BB292311-A26E-4536-B96F-A0D91CAFD6C3}"/>
    <cellStyle name="Separador de milhares 12 4 5 2" xfId="18080" xr:uid="{9142DB1A-8CE8-48E0-80D5-F694E2740E1F}"/>
    <cellStyle name="Separador de milhares 12 4 5 2 2" xfId="23306" xr:uid="{AEEC480D-00B9-43B9-8780-BEB43E176C48}"/>
    <cellStyle name="Separador de milhares 12 4 5 3" xfId="20750" xr:uid="{2C2E4176-FF17-47E8-88FC-7EA928E9FB5F}"/>
    <cellStyle name="Separador de milhares 12 4 6" xfId="15807" xr:uid="{A2AC00FE-ADC8-4E8A-A991-C80E619E29EC}"/>
    <cellStyle name="Separador de milhares 12 4 6 2" xfId="21037" xr:uid="{6410BA1E-1AD0-4085-9965-82AD36C662C5}"/>
    <cellStyle name="Separador de milhares 12 4 7" xfId="18442" xr:uid="{4984F0F0-82E1-48A8-8C93-6E5DAFA0CD21}"/>
    <cellStyle name="Separador de milhares 12 4 8" xfId="9252" xr:uid="{9B8918E3-63B7-4EE3-868D-265A1EBB719F}"/>
    <cellStyle name="Separador de milhares 12 5" xfId="2474" xr:uid="{1D21AC82-4353-4AC5-967A-043F02BC5182}"/>
    <cellStyle name="Separador de milhares 12 5 2" xfId="12543" xr:uid="{DE7113BF-FF1F-4E6E-BD6F-80B45F18740A}"/>
    <cellStyle name="Separador de milhares 12 5 2 2" xfId="15061" xr:uid="{B6A339A1-9623-4585-836B-DB93D9FCCC0F}"/>
    <cellStyle name="Separador de milhares 12 5 2 2 2" xfId="17646" xr:uid="{914F98DA-4F70-4DD4-99DE-00E8C7D80C95}"/>
    <cellStyle name="Separador de milhares 12 5 2 2 2 2" xfId="22872" xr:uid="{76600174-6DBF-4955-9FE7-317022CA795E}"/>
    <cellStyle name="Separador de milhares 12 5 2 2 3" xfId="20303" xr:uid="{80A4282F-FB5E-4A96-B2C6-FA7EB24D4110}"/>
    <cellStyle name="Separador de milhares 12 5 2 3" xfId="16607" xr:uid="{72B06BBE-20F0-480B-A3C5-37CA4895FC81}"/>
    <cellStyle name="Separador de milhares 12 5 2 3 2" xfId="21836" xr:uid="{1195AEB9-1592-4B86-8C3A-8563ACF4906F}"/>
    <cellStyle name="Separador de milhares 12 5 2 4" xfId="19254" xr:uid="{B6F8E4A2-04AD-4D9D-8210-1312F3DAF5E1}"/>
    <cellStyle name="Separador de milhares 12 5 3" xfId="13562" xr:uid="{AEBD2D9E-CF01-4976-B075-0B1662FAFE6F}"/>
    <cellStyle name="Separador de milhares 12 5 3 2" xfId="17297" xr:uid="{E9B7B485-532A-4949-B3AE-56F2F815C5C6}"/>
    <cellStyle name="Separador de milhares 12 5 3 2 2" xfId="22523" xr:uid="{C6332F62-EF6C-4BDA-B6D3-7128BBED169B}"/>
    <cellStyle name="Separador de milhares 12 5 3 3" xfId="19945" xr:uid="{58F86E92-E9AA-430A-BD76-D4AEEDFF6ECF}"/>
    <cellStyle name="Separador de milhares 12 5 4" xfId="15435" xr:uid="{1A2B3652-DA66-4478-BC21-A120DF29F3AB}"/>
    <cellStyle name="Separador de milhares 12 5 4 2" xfId="18007" xr:uid="{0AD875FD-AF05-48C8-928C-DB30196BFBEE}"/>
    <cellStyle name="Separador de milhares 12 5 4 2 2" xfId="23233" xr:uid="{06E9EAE8-787B-4755-8660-7131F5E1EA3E}"/>
    <cellStyle name="Separador de milhares 12 5 4 3" xfId="20677" xr:uid="{23BFDC38-4795-4947-9822-3ED1E9AD0713}"/>
    <cellStyle name="Separador de milhares 12 5 5" xfId="15994" xr:uid="{1EE33F63-BD25-4BE3-B60A-04FD40E9BF57}"/>
    <cellStyle name="Separador de milhares 12 5 5 2" xfId="21224" xr:uid="{E9B8C394-9D2B-4D01-BA25-938D1B1DECDC}"/>
    <cellStyle name="Separador de milhares 12 5 6" xfId="18642" xr:uid="{91002AEF-BA7D-4E9A-ABE7-FD9E18E264ED}"/>
    <cellStyle name="Separador de milhares 12 5 7" xfId="11901" xr:uid="{C55F8432-76C9-4588-895A-8F23137799E3}"/>
    <cellStyle name="Separador de milhares 12 6" xfId="12261" xr:uid="{FDF9AE85-6E10-4DFF-BFB8-B17E2A59552B}"/>
    <cellStyle name="Separador de milhares 12 6 2" xfId="14927" xr:uid="{625EA39A-9EA1-4326-A1FB-77BF91840D2D}"/>
    <cellStyle name="Separador de milhares 12 6 2 2" xfId="17512" xr:uid="{3AB4B39E-36BB-4BDA-A711-1DA158282FF1}"/>
    <cellStyle name="Separador de milhares 12 6 2 2 2" xfId="22738" xr:uid="{2268AF49-ABCC-4230-AE98-734DE5E6A066}"/>
    <cellStyle name="Separador de milhares 12 6 2 3" xfId="20169" xr:uid="{B14D9E8F-0779-4065-913D-2D752A87DA1B}"/>
    <cellStyle name="Separador de milhares 12 6 3" xfId="16326" xr:uid="{49C197D9-1620-4B82-BC39-B1794F9C32D1}"/>
    <cellStyle name="Separador de milhares 12 6 3 2" xfId="21555" xr:uid="{84F5D038-7D44-41AC-8E6A-0EC0B19C1227}"/>
    <cellStyle name="Separador de milhares 12 6 4" xfId="18973" xr:uid="{6FC71B2B-BD15-4A14-A55B-C8E2BF73A0CA}"/>
    <cellStyle name="Separador de milhares 12 7" xfId="13142" xr:uid="{1BE44F01-E5A4-4299-99C0-B55028E96F5B}"/>
    <cellStyle name="Separador de milhares 12 7 2" xfId="17162" xr:uid="{A9807E44-FDA3-46D6-9DA9-D403495DF647}"/>
    <cellStyle name="Separador de milhares 12 7 2 2" xfId="22388" xr:uid="{C4ADE169-7750-442D-9624-7294728A873C}"/>
    <cellStyle name="Separador de milhares 12 7 3" xfId="19806" xr:uid="{5EE6D75F-C658-4DBE-B69C-99E759C99BCF}"/>
    <cellStyle name="Separador de milhares 12 8" xfId="15301" xr:uid="{27E3FDA5-486C-4936-8964-69F4088B2CCD}"/>
    <cellStyle name="Separador de milhares 12 8 2" xfId="17873" xr:uid="{04325262-2D98-426F-8419-A3E82FED19F3}"/>
    <cellStyle name="Separador de milhares 12 8 2 2" xfId="23099" xr:uid="{AC13162E-F5A9-48D8-A34E-F3F8F8D05017}"/>
    <cellStyle name="Separador de milhares 12 8 3" xfId="20543" xr:uid="{0A79D1CF-3362-4500-A362-8A215C8E8552}"/>
    <cellStyle name="Separador de milhares 12 9" xfId="15734" xr:uid="{86F9A1E8-BE94-450B-A48F-58FED871337B}"/>
    <cellStyle name="Separador de milhares 12 9 2" xfId="20964" xr:uid="{847942BB-5878-4A73-AEB2-43E22B91097C}"/>
    <cellStyle name="Separador de milhares 13" xfId="495" xr:uid="{EFA75549-ABC0-48F8-B936-20A0610C44E3}"/>
    <cellStyle name="Separador de milhares 13 10" xfId="18365" xr:uid="{C56A58C0-1EC5-4AB4-9A09-0FCED00BE748}"/>
    <cellStyle name="Separador de milhares 13 11" xfId="7599" xr:uid="{1EC6DCD6-8667-4FC8-85A5-15C35881A034}"/>
    <cellStyle name="Separador de milhares 13 2" xfId="1444" xr:uid="{22D7C191-BCF6-4776-A04C-FCF4F312BFDA}"/>
    <cellStyle name="Separador de milhares 13 2 2" xfId="4762" xr:uid="{7EA7A081-CE41-465C-BA2C-AF7EC517336E}"/>
    <cellStyle name="Separador de milhares 13 2 2 2" xfId="12639" xr:uid="{99DD12C2-74E2-4AF2-844B-C4CFF3365797}"/>
    <cellStyle name="Separador de milhares 13 2 2 2 2" xfId="15157" xr:uid="{5FE15521-4355-459A-A7D0-053B4BD8E2E3}"/>
    <cellStyle name="Separador de milhares 13 2 2 2 2 2" xfId="17742" xr:uid="{C242FC4C-AECF-47AD-9AD4-75650477886E}"/>
    <cellStyle name="Separador de milhares 13 2 2 2 2 2 2" xfId="22968" xr:uid="{3BFD34BB-1EF4-4C47-9177-1D3FDC642D78}"/>
    <cellStyle name="Separador de milhares 13 2 2 2 2 3" xfId="20399" xr:uid="{0DF49C9C-D6FE-4DC8-8B74-16B94A77811E}"/>
    <cellStyle name="Separador de milhares 13 2 2 2 3" xfId="16703" xr:uid="{BE62ECDC-49D9-433F-A7CD-6AFCCEEA71C3}"/>
    <cellStyle name="Separador de milhares 13 2 2 2 3 2" xfId="21932" xr:uid="{06BB18AA-30AF-4999-93B6-15E31C320416}"/>
    <cellStyle name="Separador de milhares 13 2 2 2 4" xfId="19350" xr:uid="{A532D022-FA02-4962-B462-09AEEE92544E}"/>
    <cellStyle name="Separador de milhares 13 2 2 3" xfId="14270" xr:uid="{E7D565C7-7044-4214-A7DB-155E9BAF35AE}"/>
    <cellStyle name="Separador de milhares 13 2 2 3 2" xfId="17380" xr:uid="{BD34DA52-4D80-4F2E-9C2E-75A74EE5E919}"/>
    <cellStyle name="Separador de milhares 13 2 2 3 2 2" xfId="22606" xr:uid="{A8F84CAE-015E-4B1B-9948-3E11CA92B407}"/>
    <cellStyle name="Separador de milhares 13 2 2 3 3" xfId="20033" xr:uid="{DE897E38-C6E9-48D2-A583-80A1CCCF6455}"/>
    <cellStyle name="Separador de milhares 13 2 2 4" xfId="15531" xr:uid="{6DFBD2A8-8C5C-429F-B67C-F78232BCEFA5}"/>
    <cellStyle name="Separador de milhares 13 2 2 4 2" xfId="18103" xr:uid="{10D08DE5-F3FE-4F61-9651-92F8D998DE3B}"/>
    <cellStyle name="Separador de milhares 13 2 2 4 2 2" xfId="23329" xr:uid="{2559F392-1E73-48B0-B378-053F5B611580}"/>
    <cellStyle name="Separador de milhares 13 2 2 4 3" xfId="20773" xr:uid="{DAA99BCB-9065-4729-A75D-651FA7783953}"/>
    <cellStyle name="Separador de milhares 13 2 2 5" xfId="16090" xr:uid="{C41FBB25-846E-46E0-81AF-CBA9E799E92E}"/>
    <cellStyle name="Separador de milhares 13 2 2 5 2" xfId="21320" xr:uid="{F11C9144-D9DE-4A11-B869-EBDF7F76BDE3}"/>
    <cellStyle name="Separador de milhares 13 2 2 6" xfId="18738" xr:uid="{391253FF-BB7C-47C3-9B67-E373949C671E}"/>
    <cellStyle name="Separador de milhares 13 2 2 7" xfId="11997" xr:uid="{047BB280-E55B-463B-82A2-3D06C3364DC8}"/>
    <cellStyle name="Separador de milhares 13 2 3" xfId="12366" xr:uid="{18765F5C-F556-46C6-A256-4F20FFD5EF5F}"/>
    <cellStyle name="Separador de milhares 13 2 3 2" xfId="14970" xr:uid="{185E497F-0F14-4BE1-9085-16EC13B09F98}"/>
    <cellStyle name="Separador de milhares 13 2 3 2 2" xfId="17555" xr:uid="{46A0EC4A-A839-42F2-B7DB-2C5365D67B6A}"/>
    <cellStyle name="Separador de milhares 13 2 3 2 2 2" xfId="22781" xr:uid="{CD9DBC1E-09A8-4D0B-A3EC-747D3DB5711C}"/>
    <cellStyle name="Separador de milhares 13 2 3 2 3" xfId="20212" xr:uid="{DBA73019-83EC-46C2-9950-2A308B6FF84B}"/>
    <cellStyle name="Separador de milhares 13 2 3 3" xfId="16430" xr:uid="{E70E28F5-11A8-40BD-B831-D8E31CE9A26A}"/>
    <cellStyle name="Separador de milhares 13 2 3 3 2" xfId="21659" xr:uid="{B94E01DA-491A-4A05-B286-6C6B5E83A024}"/>
    <cellStyle name="Separador de milhares 13 2 3 4" xfId="19077" xr:uid="{23E35FD0-2BD5-49AC-B9BD-CC54385D29C0}"/>
    <cellStyle name="Separador de milhares 13 2 4" xfId="13301" xr:uid="{53FE5E3F-0E09-4E02-A20B-B71732368DC3}"/>
    <cellStyle name="Separador de milhares 13 2 4 2" xfId="17205" xr:uid="{7E3BFD6C-42EF-42F8-B7E5-9713D0ADEC4E}"/>
    <cellStyle name="Separador de milhares 13 2 4 2 2" xfId="22431" xr:uid="{12555406-29BE-4E0F-B18A-8F3C619018CD}"/>
    <cellStyle name="Separador de milhares 13 2 4 3" xfId="19851" xr:uid="{AD273FE6-400E-4E50-B5D1-D35674985DB9}"/>
    <cellStyle name="Separador de milhares 13 2 5" xfId="15344" xr:uid="{5758E4C2-1333-4276-8F5D-1C0D6CD34DA5}"/>
    <cellStyle name="Separador de milhares 13 2 5 2" xfId="17916" xr:uid="{C9F04C4C-B09A-4B8D-B174-C9936BBC0D78}"/>
    <cellStyle name="Separador de milhares 13 2 5 2 2" xfId="23142" xr:uid="{F92C8740-6952-4A47-9B3C-D2A275AE4242}"/>
    <cellStyle name="Separador de milhares 13 2 5 3" xfId="20586" xr:uid="{92892E49-6065-45BE-ACA5-DEEED526329C}"/>
    <cellStyle name="Separador de milhares 13 2 6" xfId="15830" xr:uid="{F52E69AD-E79C-4B0B-A978-CE25E778B11D}"/>
    <cellStyle name="Separador de milhares 13 2 6 2" xfId="21060" xr:uid="{3BDDAF5C-339C-49F3-A18E-7476375DBA07}"/>
    <cellStyle name="Separador de milhares 13 2 7" xfId="18465" xr:uid="{A674608A-0386-470E-B994-CCADF02D5B3D}"/>
    <cellStyle name="Separador de milhares 13 2 8" xfId="9369" xr:uid="{DC082CC0-0989-4F6C-80EA-DABC3AE6BCBB}"/>
    <cellStyle name="Separador de milhares 13 3" xfId="5999" xr:uid="{463281B8-1B47-4416-A700-CB068EA0D69C}"/>
    <cellStyle name="Separador de milhares 13 3 2" xfId="12032" xr:uid="{0230618B-C555-46C9-AE59-B2CEF7C4F5B4}"/>
    <cellStyle name="Separador de milhares 13 3 2 2" xfId="12674" xr:uid="{98013F7A-8A87-457A-85AE-817489FF2896}"/>
    <cellStyle name="Separador de milhares 13 3 2 2 2" xfId="16738" xr:uid="{FBA16CB6-7830-4A4A-AA4F-A2C908F57B81}"/>
    <cellStyle name="Separador de milhares 13 3 2 2 2 2" xfId="21967" xr:uid="{7CAA7B32-BB90-4316-8423-6375E6FE8FE4}"/>
    <cellStyle name="Separador de milhares 13 3 2 2 3" xfId="19385" xr:uid="{4D4106B2-B94C-44F0-99B3-76B09840DD02}"/>
    <cellStyle name="Separador de milhares 13 3 2 3" xfId="15192" xr:uid="{CF8F4E1C-4C8B-457B-9131-C1C2A1B9987C}"/>
    <cellStyle name="Separador de milhares 13 3 2 3 2" xfId="17777" xr:uid="{B2B08F90-36FE-480F-BFBB-970870AB4A48}"/>
    <cellStyle name="Separador de milhares 13 3 2 3 2 2" xfId="23003" xr:uid="{EC568117-69EA-492C-9754-5C135DD46CFC}"/>
    <cellStyle name="Separador de milhares 13 3 2 3 3" xfId="20434" xr:uid="{D49B7A86-441C-4733-A53A-44F264E8DB1B}"/>
    <cellStyle name="Separador de milhares 13 3 2 4" xfId="16125" xr:uid="{D0D03C69-8F26-4DC8-9126-3DF396F80DAE}"/>
    <cellStyle name="Separador de milhares 13 3 2 4 2" xfId="21355" xr:uid="{6524F15A-5EFB-459D-B52C-EC509C432F05}"/>
    <cellStyle name="Separador de milhares 13 3 2 5" xfId="18773" xr:uid="{88558A85-8A7F-42E5-B826-9EB278A687B0}"/>
    <cellStyle name="Separador de milhares 13 3 3" xfId="12401" xr:uid="{1A68AD0F-7C49-4482-A585-8C82B77E5E37}"/>
    <cellStyle name="Separador de milhares 13 3 3 2" xfId="16465" xr:uid="{C1606839-2F64-41FE-A50D-9A27F30A0FAA}"/>
    <cellStyle name="Separador de milhares 13 3 3 2 2" xfId="21694" xr:uid="{F333FA6F-5D92-4D5E-9C46-4D828AD4DA92}"/>
    <cellStyle name="Separador de milhares 13 3 3 3" xfId="19112" xr:uid="{D3F21B78-15A6-465C-8435-A651165CC46A}"/>
    <cellStyle name="Separador de milhares 13 3 4" xfId="14822" xr:uid="{85EF852C-7ADF-47DA-A109-8D402713F3DB}"/>
    <cellStyle name="Separador de milhares 13 3 4 2" xfId="17415" xr:uid="{3A6237F5-F97E-4DA1-81FF-38A8E2B7A344}"/>
    <cellStyle name="Separador de milhares 13 3 4 2 2" xfId="22641" xr:uid="{D0E1C898-3A92-4420-B65D-7575330B1B1B}"/>
    <cellStyle name="Separador de milhares 13 3 4 3" xfId="20068" xr:uid="{12E3A785-68B9-43FD-9734-23CC71BD01E2}"/>
    <cellStyle name="Separador de milhares 13 3 5" xfId="15566" xr:uid="{C5FD2631-271C-42A6-8A22-F11BE3F648EA}"/>
    <cellStyle name="Separador de milhares 13 3 5 2" xfId="18138" xr:uid="{D8935181-1790-4B1E-95CB-3175B3F4DFEA}"/>
    <cellStyle name="Separador de milhares 13 3 5 2 2" xfId="23364" xr:uid="{892644F5-E034-4460-8C74-58C40EE00D47}"/>
    <cellStyle name="Separador de milhares 13 3 5 3" xfId="20808" xr:uid="{156987A3-40D1-474D-A7FA-C1008E6D8ED6}"/>
    <cellStyle name="Separador de milhares 13 3 6" xfId="15865" xr:uid="{9E40845F-6E6E-4F60-89D0-3EAB9CC1EC1E}"/>
    <cellStyle name="Separador de milhares 13 3 6 2" xfId="21095" xr:uid="{4C916A0D-134F-40D1-8F27-739F87BA5B34}"/>
    <cellStyle name="Separador de milhares 13 3 7" xfId="18500" xr:uid="{7EFA8E91-38D8-4C8A-86CE-887EEBDE34EC}"/>
    <cellStyle name="Separador de milhares 13 3 8" xfId="10606" xr:uid="{4F529B49-A5D9-406E-AA21-3AC09B24DCE2}"/>
    <cellStyle name="Separador de milhares 13 4" xfId="4368" xr:uid="{96697C54-D852-4616-9A4E-470D007E959E}"/>
    <cellStyle name="Separador de milhares 13 4 2" xfId="11971" xr:uid="{5F9FFF3F-9817-4843-A73B-C0AE0EB7C3CF}"/>
    <cellStyle name="Separador de milhares 13 4 2 2" xfId="12613" xr:uid="{D3492ED4-F534-4CFE-91EB-5A136F8EBE2B}"/>
    <cellStyle name="Separador de milhares 13 4 2 2 2" xfId="16677" xr:uid="{47913B77-AA2C-49DB-A6CD-B66CD20017E9}"/>
    <cellStyle name="Separador de milhares 13 4 2 2 2 2" xfId="21906" xr:uid="{82B3B372-8269-431B-A05F-5F7A8897B47C}"/>
    <cellStyle name="Separador de milhares 13 4 2 2 3" xfId="19324" xr:uid="{936311CA-DF52-4186-9721-E45FAD5D7A65}"/>
    <cellStyle name="Separador de milhares 13 4 2 3" xfId="15131" xr:uid="{E5468009-481D-44E4-ABAA-67566939E257}"/>
    <cellStyle name="Separador de milhares 13 4 2 3 2" xfId="17716" xr:uid="{54BD3615-4289-4B60-B12B-E6D96F0B8179}"/>
    <cellStyle name="Separador de milhares 13 4 2 3 2 2" xfId="22942" xr:uid="{67890A65-F939-456A-9475-4B1740AA91EB}"/>
    <cellStyle name="Separador de milhares 13 4 2 3 3" xfId="20373" xr:uid="{C9A05EBF-173F-43D1-9DCB-2814CF1AA1B2}"/>
    <cellStyle name="Separador de milhares 13 4 2 4" xfId="16064" xr:uid="{1DD8198A-5F74-4F26-A64E-A5A2BFCFCDD1}"/>
    <cellStyle name="Separador de milhares 13 4 2 4 2" xfId="21294" xr:uid="{59042ADD-8425-46F3-95C6-531FF7ED5F7E}"/>
    <cellStyle name="Separador de milhares 13 4 2 5" xfId="18712" xr:uid="{179EE5A6-F213-4336-AAC1-A10D7631F532}"/>
    <cellStyle name="Separador de milhares 13 4 3" xfId="12339" xr:uid="{FA51BDBB-AAAA-4516-B758-E1EEB4CA81D6}"/>
    <cellStyle name="Separador de milhares 13 4 3 2" xfId="16404" xr:uid="{8BD20A91-DEC5-4409-BB15-EEE12F7526CB}"/>
    <cellStyle name="Separador de milhares 13 4 3 2 2" xfId="21633" xr:uid="{E0B122B5-AA80-4EE3-8F15-ED429D8B6F9F}"/>
    <cellStyle name="Separador de milhares 13 4 3 3" xfId="19051" xr:uid="{A69DE92C-AB1A-4C84-8C79-7F2B1A1A210E}"/>
    <cellStyle name="Separador de milhares 13 4 4" xfId="14169" xr:uid="{0388D3CF-5751-47EE-918F-A6FFD01AC7C6}"/>
    <cellStyle name="Separador de milhares 13 4 4 2" xfId="17354" xr:uid="{2C1C6562-1CB6-4FDB-8B79-99B9C5C0E510}"/>
    <cellStyle name="Separador de milhares 13 4 4 2 2" xfId="22580" xr:uid="{79EFE726-5EF3-4312-B097-E962C2B5DA07}"/>
    <cellStyle name="Separador de milhares 13 4 4 3" xfId="20007" xr:uid="{4301AD26-1E14-484C-B644-5B11BEFCA6A6}"/>
    <cellStyle name="Separador de milhares 13 4 5" xfId="15505" xr:uid="{2480C1C7-0860-463D-9725-2CFE170E9E6D}"/>
    <cellStyle name="Separador de milhares 13 4 5 2" xfId="18077" xr:uid="{78747AC7-E00E-4430-8080-989B6DF727A6}"/>
    <cellStyle name="Separador de milhares 13 4 5 2 2" xfId="23303" xr:uid="{399E3D6F-26E8-45EA-A48F-09034772DA15}"/>
    <cellStyle name="Separador de milhares 13 4 5 3" xfId="20747" xr:uid="{043F8799-FFB0-4F50-970F-3475EE7EBD49}"/>
    <cellStyle name="Separador de milhares 13 4 6" xfId="15804" xr:uid="{5E44CB0F-7B0B-4D00-9F4C-CE3698662722}"/>
    <cellStyle name="Separador de milhares 13 4 6 2" xfId="21034" xr:uid="{6F257096-F39E-49BD-8779-1C19430309A9}"/>
    <cellStyle name="Separador de milhares 13 4 7" xfId="18439" xr:uid="{C2FDE9CD-50D6-4F76-9DDD-94E676A35E78}"/>
    <cellStyle name="Separador de milhares 13 4 8" xfId="9249" xr:uid="{C6A9A37C-BEF7-4A24-B5E0-0A9631D3FBCA}"/>
    <cellStyle name="Separador de milhares 13 5" xfId="2508" xr:uid="{68A1B142-D78E-40B2-BBB1-BFFAB7EC5189}"/>
    <cellStyle name="Separador de milhares 13 5 2" xfId="12547" xr:uid="{93AB4610-ED92-410B-920A-A270ECA2D635}"/>
    <cellStyle name="Separador de milhares 13 5 2 2" xfId="15065" xr:uid="{9FF22215-70B9-411E-9E1D-0EAE8E003042}"/>
    <cellStyle name="Separador de milhares 13 5 2 2 2" xfId="17650" xr:uid="{F97070AD-4730-424A-B61B-8454D6D67AB7}"/>
    <cellStyle name="Separador de milhares 13 5 2 2 2 2" xfId="22876" xr:uid="{017AF778-77C3-4AE5-8E27-D79F582F3BA6}"/>
    <cellStyle name="Separador de milhares 13 5 2 2 3" xfId="20307" xr:uid="{94FD4611-5533-4459-B015-03721B8D1B53}"/>
    <cellStyle name="Separador de milhares 13 5 2 3" xfId="16611" xr:uid="{7F6BE85F-317C-485F-8B9D-E8E3A3873B8F}"/>
    <cellStyle name="Separador de milhares 13 5 2 3 2" xfId="21840" xr:uid="{B5B94DEF-EE7C-4649-9321-0FB2C3FEB8F2}"/>
    <cellStyle name="Separador de milhares 13 5 2 4" xfId="19258" xr:uid="{32140EEC-195E-427C-A518-018B03C7B8D4}"/>
    <cellStyle name="Separador de milhares 13 5 3" xfId="13595" xr:uid="{0A962DAB-AF75-460B-A07D-F03D9719D4CE}"/>
    <cellStyle name="Separador de milhares 13 5 3 2" xfId="17301" xr:uid="{C9125A18-67E0-4CB4-A6BF-D14F32FBCDBD}"/>
    <cellStyle name="Separador de milhares 13 5 3 2 2" xfId="22527" xr:uid="{8CB4BCEC-2CA2-4D72-98F0-39C3292F9109}"/>
    <cellStyle name="Separador de milhares 13 5 3 3" xfId="19949" xr:uid="{EAB4E35B-28AB-483B-B340-143805CEB5C8}"/>
    <cellStyle name="Separador de milhares 13 5 4" xfId="15439" xr:uid="{58E87858-0E35-4456-9627-5B07A2CB27F1}"/>
    <cellStyle name="Separador de milhares 13 5 4 2" xfId="18011" xr:uid="{E5051D54-6DC3-4C63-81B8-F8357C24D2A4}"/>
    <cellStyle name="Separador de milhares 13 5 4 2 2" xfId="23237" xr:uid="{1FE57D5D-91DA-400C-B742-70782BA26AB0}"/>
    <cellStyle name="Separador de milhares 13 5 4 3" xfId="20681" xr:uid="{1A5F4892-75D1-440C-8132-B79D80DF8D32}"/>
    <cellStyle name="Separador de milhares 13 5 5" xfId="15998" xr:uid="{7BE1A4F2-D680-4E96-9E8F-CC0AA7037A7A}"/>
    <cellStyle name="Separador de milhares 13 5 5 2" xfId="21228" xr:uid="{98B9AF54-0A6A-4FE2-934C-B4493E53A3D2}"/>
    <cellStyle name="Separador de milhares 13 5 6" xfId="18646" xr:uid="{9F3CF3DF-A619-47E6-ADAB-0F2B110E39CA}"/>
    <cellStyle name="Separador de milhares 13 5 7" xfId="11905" xr:uid="{7DFC1219-7C52-4215-9618-DDCE66D21BE7}"/>
    <cellStyle name="Separador de milhares 13 6" xfId="12265" xr:uid="{E14F5535-1385-4169-BBB4-82595845790C}"/>
    <cellStyle name="Separador de milhares 13 6 2" xfId="14928" xr:uid="{CF5DA303-733F-4ECF-A98E-4CBF2F0B4BD5}"/>
    <cellStyle name="Separador de milhares 13 6 2 2" xfId="17513" xr:uid="{B1138B30-C1FA-40DB-A3CE-CAF37B62F7C7}"/>
    <cellStyle name="Separador de milhares 13 6 2 2 2" xfId="22739" xr:uid="{0C44169C-2207-42FB-9739-124BE27189A8}"/>
    <cellStyle name="Separador de milhares 13 6 2 3" xfId="20170" xr:uid="{A6691745-0B27-4442-AFA9-7AF67D84A866}"/>
    <cellStyle name="Separador de milhares 13 6 3" xfId="16330" xr:uid="{22415CDD-2FC5-4CB4-90E8-820820BF3CCB}"/>
    <cellStyle name="Separador de milhares 13 6 3 2" xfId="21559" xr:uid="{DAFF785A-C95F-47F6-B9FE-AA47B28B7FFE}"/>
    <cellStyle name="Separador de milhares 13 6 4" xfId="18977" xr:uid="{D075546D-A17E-4304-B4D4-7B94BC7948A9}"/>
    <cellStyle name="Separador de milhares 13 7" xfId="13143" xr:uid="{90C9BF47-D990-4D63-A2C2-733BFC2720B5}"/>
    <cellStyle name="Separador de milhares 13 7 2" xfId="17163" xr:uid="{38A4FA95-696C-4FD8-A83C-FDAADA9FED8D}"/>
    <cellStyle name="Separador de milhares 13 7 2 2" xfId="22389" xr:uid="{AF0522A0-3389-49FF-9E84-4C9163CFB4D5}"/>
    <cellStyle name="Separador de milhares 13 7 3" xfId="19807" xr:uid="{F647FAF9-92E1-427A-A27B-7F2330EA2849}"/>
    <cellStyle name="Separador de milhares 13 8" xfId="15302" xr:uid="{811FCF46-9434-45E7-B891-D3E5DAB32203}"/>
    <cellStyle name="Separador de milhares 13 8 2" xfId="17874" xr:uid="{8B988A50-6532-4465-8C60-B43221EF647E}"/>
    <cellStyle name="Separador de milhares 13 8 2 2" xfId="23100" xr:uid="{D19D201D-9653-4E6A-BF0A-BC872A903CFA}"/>
    <cellStyle name="Separador de milhares 13 8 3" xfId="20544" xr:uid="{9844A3F0-6237-4058-AC6E-90965AD4FCCF}"/>
    <cellStyle name="Separador de milhares 13 9" xfId="15738" xr:uid="{2355E0DA-3ABF-49DA-942E-F787A8478AC8}"/>
    <cellStyle name="Separador de milhares 13 9 2" xfId="20968" xr:uid="{4CFA259C-87F1-432B-B7B5-928B6E10FB1B}"/>
    <cellStyle name="Separador de milhares 14" xfId="510" xr:uid="{E072D9DC-9135-4E08-8434-1BA6EA7668C8}"/>
    <cellStyle name="Separador de milhares 14 10" xfId="18362" xr:uid="{9B884A54-7D0E-4221-8998-A0FEE85C023A}"/>
    <cellStyle name="Separador de milhares 14 11" xfId="7580" xr:uid="{FD6AB9B6-8712-46F9-BD99-A87668F5C959}"/>
    <cellStyle name="Separador de milhares 14 2" xfId="1459" xr:uid="{28B9862B-E117-41B6-A7F7-0731C7CAF328}"/>
    <cellStyle name="Separador de milhares 14 2 2" xfId="4763" xr:uid="{432974A5-6D70-45A1-8F5B-D1BDE392B8F2}"/>
    <cellStyle name="Separador de milhares 14 2 2 2" xfId="12640" xr:uid="{FD5F2196-089E-4E80-ADFE-143C9DB7924E}"/>
    <cellStyle name="Separador de milhares 14 2 2 2 2" xfId="15158" xr:uid="{AAF69BAC-B56A-46A8-BA65-9E2AD2B48474}"/>
    <cellStyle name="Separador de milhares 14 2 2 2 2 2" xfId="17743" xr:uid="{DD3B633C-3654-408C-8892-47EABECC8B05}"/>
    <cellStyle name="Separador de milhares 14 2 2 2 2 2 2" xfId="22969" xr:uid="{6EDC7717-A553-4B13-8582-79183F8483E5}"/>
    <cellStyle name="Separador de milhares 14 2 2 2 2 3" xfId="20400" xr:uid="{31499379-F8E9-401B-A631-F101B502DB64}"/>
    <cellStyle name="Separador de milhares 14 2 2 2 3" xfId="16704" xr:uid="{23B3BB1F-6B08-40DA-8471-625EAE1ECC68}"/>
    <cellStyle name="Separador de milhares 14 2 2 2 3 2" xfId="21933" xr:uid="{80FC1D36-B430-49C9-AEF8-0FFAC59A693D}"/>
    <cellStyle name="Separador de milhares 14 2 2 2 4" xfId="19351" xr:uid="{1DFAED6E-024B-4693-90BF-2ACB0CA6410A}"/>
    <cellStyle name="Separador de milhares 14 2 2 3" xfId="14271" xr:uid="{DB454DFF-60BD-4D3C-8CFC-CC6F8C24A6B6}"/>
    <cellStyle name="Separador de milhares 14 2 2 3 2" xfId="17381" xr:uid="{4FCA61BC-BD99-403E-8744-09D372FC758F}"/>
    <cellStyle name="Separador de milhares 14 2 2 3 2 2" xfId="22607" xr:uid="{A3109284-1862-4E40-82B4-1C527B3D87B2}"/>
    <cellStyle name="Separador de milhares 14 2 2 3 3" xfId="20034" xr:uid="{77C25CA0-F00D-44FD-AC33-44FA4DDE546A}"/>
    <cellStyle name="Separador de milhares 14 2 2 4" xfId="15532" xr:uid="{6CF99C4C-61EC-45AE-94C6-854276246D7A}"/>
    <cellStyle name="Separador de milhares 14 2 2 4 2" xfId="18104" xr:uid="{23614A4D-DE07-44DF-B78A-8604FC694C24}"/>
    <cellStyle name="Separador de milhares 14 2 2 4 2 2" xfId="23330" xr:uid="{13F29F37-DCC7-4F91-AE22-25FCBF987D14}"/>
    <cellStyle name="Separador de milhares 14 2 2 4 3" xfId="20774" xr:uid="{0D9D49F6-F43E-4362-A5D6-875C703DD2D4}"/>
    <cellStyle name="Separador de milhares 14 2 2 5" xfId="16091" xr:uid="{8B00B762-FA3C-438A-B515-7E2C087648B7}"/>
    <cellStyle name="Separador de milhares 14 2 2 5 2" xfId="21321" xr:uid="{2507FE59-FF41-4760-BDB8-2ED1B9309CAB}"/>
    <cellStyle name="Separador de milhares 14 2 2 6" xfId="18739" xr:uid="{BF0DD123-CA23-4744-981D-0CFE92773BB2}"/>
    <cellStyle name="Separador de milhares 14 2 2 7" xfId="11998" xr:uid="{B920230F-BF2F-4F57-9F5B-91159409331D}"/>
    <cellStyle name="Separador de milhares 14 2 3" xfId="12367" xr:uid="{8BEF5A8B-E6DD-46A7-AA9B-A92FE6637B8B}"/>
    <cellStyle name="Separador de milhares 14 2 3 2" xfId="14971" xr:uid="{230707EA-69AB-4FDE-9C7F-C206EDC6DD67}"/>
    <cellStyle name="Separador de milhares 14 2 3 2 2" xfId="17556" xr:uid="{14E9A2E6-A42C-4EB1-B729-588A2B7301D8}"/>
    <cellStyle name="Separador de milhares 14 2 3 2 2 2" xfId="22782" xr:uid="{F9923619-E1C3-43B9-AA38-356057AB4BDD}"/>
    <cellStyle name="Separador de milhares 14 2 3 2 3" xfId="20213" xr:uid="{A8B9B266-FE98-46CF-A56F-15274E63E063}"/>
    <cellStyle name="Separador de milhares 14 2 3 3" xfId="16431" xr:uid="{5B764DBE-0DA8-489D-84B2-8DB3456AB488}"/>
    <cellStyle name="Separador de milhares 14 2 3 3 2" xfId="21660" xr:uid="{C5F174A4-DE8F-431D-A167-CC90C0C9EA76}"/>
    <cellStyle name="Separador de milhares 14 2 3 4" xfId="19078" xr:uid="{3F5EF536-C4B4-4E3B-A018-9D6E87A6F5EB}"/>
    <cellStyle name="Separador de milhares 14 2 4" xfId="13302" xr:uid="{B8C75BDC-382E-4013-8344-599D5F3EEC01}"/>
    <cellStyle name="Separador de milhares 14 2 4 2" xfId="17206" xr:uid="{182B78BC-8ABD-4660-A206-693602BB051F}"/>
    <cellStyle name="Separador de milhares 14 2 4 2 2" xfId="22432" xr:uid="{38019E70-63A4-4174-94AA-6788145226F7}"/>
    <cellStyle name="Separador de milhares 14 2 4 3" xfId="19852" xr:uid="{6C53AE13-5BD3-4988-9C93-E445F8A84749}"/>
    <cellStyle name="Separador de milhares 14 2 5" xfId="15345" xr:uid="{762A9C99-5DAA-4DD6-B552-CEB85A7F1361}"/>
    <cellStyle name="Separador de milhares 14 2 5 2" xfId="17917" xr:uid="{112A543A-B35D-4D03-BF8B-60D312FD3794}"/>
    <cellStyle name="Separador de milhares 14 2 5 2 2" xfId="23143" xr:uid="{37FA1FB1-D5C5-4E10-89A2-3AE12087DDFA}"/>
    <cellStyle name="Separador de milhares 14 2 5 3" xfId="20587" xr:uid="{DF286D7C-9F5B-4B6F-9FAD-CDC33CBA6C72}"/>
    <cellStyle name="Separador de milhares 14 2 6" xfId="15831" xr:uid="{00B795CB-F2A3-4AAB-A3FF-DD07BE8F3266}"/>
    <cellStyle name="Separador de milhares 14 2 6 2" xfId="21061" xr:uid="{5C6871A0-E606-4890-B82B-87233E374D86}"/>
    <cellStyle name="Separador de milhares 14 2 7" xfId="18466" xr:uid="{368D9F88-F5F7-486D-9649-C063A85232B8}"/>
    <cellStyle name="Separador de milhares 14 2 8" xfId="9370" xr:uid="{DE525E81-F192-4054-BAFE-2A40B2550567}"/>
    <cellStyle name="Separador de milhares 14 3" xfId="6000" xr:uid="{2B027039-CEC3-4A39-B00F-751D865BCAF0}"/>
    <cellStyle name="Separador de milhares 14 3 2" xfId="12033" xr:uid="{BE9E281F-031E-44F6-A1F8-52392F740BAF}"/>
    <cellStyle name="Separador de milhares 14 3 2 2" xfId="12675" xr:uid="{E8D8C37F-5BBE-4B4E-B286-633FE977B39F}"/>
    <cellStyle name="Separador de milhares 14 3 2 2 2" xfId="16739" xr:uid="{48EF5372-E4C7-41F5-8CBB-6F6148718192}"/>
    <cellStyle name="Separador de milhares 14 3 2 2 2 2" xfId="21968" xr:uid="{D2D6E705-009D-445E-AE08-113C4469E66D}"/>
    <cellStyle name="Separador de milhares 14 3 2 2 3" xfId="19386" xr:uid="{C0C9B040-84E8-4D56-B939-405D27FF59F0}"/>
    <cellStyle name="Separador de milhares 14 3 2 3" xfId="15193" xr:uid="{3965DA9D-E3CD-464B-B1A0-5A80F8A9B7F9}"/>
    <cellStyle name="Separador de milhares 14 3 2 3 2" xfId="17778" xr:uid="{72EF0B07-21DC-4905-B028-48C468AB55DD}"/>
    <cellStyle name="Separador de milhares 14 3 2 3 2 2" xfId="23004" xr:uid="{C525D503-ABD2-4EE1-B641-5BC2F4CBE69B}"/>
    <cellStyle name="Separador de milhares 14 3 2 3 3" xfId="20435" xr:uid="{F6D8FF18-CDBB-494B-9295-D8B781CF1D8C}"/>
    <cellStyle name="Separador de milhares 14 3 2 4" xfId="16126" xr:uid="{AF3AF50E-4864-493D-9516-74EEF6490359}"/>
    <cellStyle name="Separador de milhares 14 3 2 4 2" xfId="21356" xr:uid="{2BA071F7-8A9B-40C2-AF57-C11382D9C248}"/>
    <cellStyle name="Separador de milhares 14 3 2 5" xfId="18774" xr:uid="{829B627B-7A3A-4EF4-99ED-330414DDADD2}"/>
    <cellStyle name="Separador de milhares 14 3 3" xfId="12402" xr:uid="{06CD61F9-83EC-47B4-AAC6-325DC281B1FA}"/>
    <cellStyle name="Separador de milhares 14 3 3 2" xfId="16466" xr:uid="{0E8153CB-DE2F-4381-A46B-2DEF2570B46E}"/>
    <cellStyle name="Separador de milhares 14 3 3 2 2" xfId="21695" xr:uid="{CB596EB2-270E-43C9-A27E-C70DA8EF1058}"/>
    <cellStyle name="Separador de milhares 14 3 3 3" xfId="19113" xr:uid="{0BF70D1A-2460-4C7A-84CB-EC1F5DE3A7E9}"/>
    <cellStyle name="Separador de milhares 14 3 4" xfId="14823" xr:uid="{B23B0E69-5009-43FE-9741-E7E89C952A69}"/>
    <cellStyle name="Separador de milhares 14 3 4 2" xfId="17416" xr:uid="{3C6A2EBC-F1BB-462F-A999-7062C3DCE160}"/>
    <cellStyle name="Separador de milhares 14 3 4 2 2" xfId="22642" xr:uid="{8968B708-83B1-46AD-8B66-E812430D1C45}"/>
    <cellStyle name="Separador de milhares 14 3 4 3" xfId="20069" xr:uid="{874B70F9-138D-4BCC-AAC3-9C7087F786D7}"/>
    <cellStyle name="Separador de milhares 14 3 5" xfId="15567" xr:uid="{ED0E1200-EFFF-4BE1-9273-9DDF80B11883}"/>
    <cellStyle name="Separador de milhares 14 3 5 2" xfId="18139" xr:uid="{82CE0808-B7BD-44B7-8084-0CBA84E3EDE3}"/>
    <cellStyle name="Separador de milhares 14 3 5 2 2" xfId="23365" xr:uid="{A34C7554-8C2F-42D3-A9E5-4E323A3A96C4}"/>
    <cellStyle name="Separador de milhares 14 3 5 3" xfId="20809" xr:uid="{AB2E3F53-E54E-47FA-B065-0D97EABEAB91}"/>
    <cellStyle name="Separador de milhares 14 3 6" xfId="15866" xr:uid="{244325B2-13EF-41BD-87E8-2960C996CFE0}"/>
    <cellStyle name="Separador de milhares 14 3 6 2" xfId="21096" xr:uid="{DDCF5469-73F1-4D0E-B404-8B3154EDC011}"/>
    <cellStyle name="Separador de milhares 14 3 7" xfId="18501" xr:uid="{C30382DB-7232-4D50-8A7B-DF3774CD998F}"/>
    <cellStyle name="Separador de milhares 14 3 8" xfId="10607" xr:uid="{36E3FA58-C898-453B-ADD2-7EF950ED6E61}"/>
    <cellStyle name="Separador de milhares 14 4" xfId="4369" xr:uid="{FF6FFD8F-5A36-4BAB-AAB5-583774DF14BE}"/>
    <cellStyle name="Separador de milhares 14 4 2" xfId="11972" xr:uid="{76F5D0BB-E4BE-4FD7-8BDF-68585D7D2C71}"/>
    <cellStyle name="Separador de milhares 14 4 2 2" xfId="12614" xr:uid="{15B3ED15-A39E-4F45-843E-BD92354B015C}"/>
    <cellStyle name="Separador de milhares 14 4 2 2 2" xfId="16678" xr:uid="{06858BEA-B23A-4AC0-B1E0-F00600C70B73}"/>
    <cellStyle name="Separador de milhares 14 4 2 2 2 2" xfId="21907" xr:uid="{DB3BC5B4-6D7B-493B-A071-8E1D4BA81D2C}"/>
    <cellStyle name="Separador de milhares 14 4 2 2 3" xfId="19325" xr:uid="{72F18356-9BDC-4C84-B8B6-F98D3A642861}"/>
    <cellStyle name="Separador de milhares 14 4 2 3" xfId="15132" xr:uid="{195E50E6-EC86-4C8C-BF29-18B63EA09530}"/>
    <cellStyle name="Separador de milhares 14 4 2 3 2" xfId="17717" xr:uid="{844AD4FC-4432-445F-8668-13AF078C752C}"/>
    <cellStyle name="Separador de milhares 14 4 2 3 2 2" xfId="22943" xr:uid="{E871829E-7751-482A-8096-9DC547C709C9}"/>
    <cellStyle name="Separador de milhares 14 4 2 3 3" xfId="20374" xr:uid="{DB7F1A18-CE9D-47DB-A68B-51A8E6744BAC}"/>
    <cellStyle name="Separador de milhares 14 4 2 4" xfId="16065" xr:uid="{9A2B4339-ADCF-4BE4-8AAA-E0ED004B97C9}"/>
    <cellStyle name="Separador de milhares 14 4 2 4 2" xfId="21295" xr:uid="{F552B7B0-4993-45E7-B097-E08C1DFFD585}"/>
    <cellStyle name="Separador de milhares 14 4 2 5" xfId="18713" xr:uid="{5DCA79DA-0F26-4316-B524-DF1F4C051403}"/>
    <cellStyle name="Separador de milhares 14 4 3" xfId="12340" xr:uid="{7A03AB1D-F490-4DA4-8EDC-79AEE8DEF558}"/>
    <cellStyle name="Separador de milhares 14 4 3 2" xfId="16405" xr:uid="{4771BAF6-F777-4A21-8C21-84851C596E73}"/>
    <cellStyle name="Separador de milhares 14 4 3 2 2" xfId="21634" xr:uid="{C4B3B472-DD97-4F52-9A1E-4409890061EE}"/>
    <cellStyle name="Separador de milhares 14 4 3 3" xfId="19052" xr:uid="{24BD72BE-B980-417F-B3DA-8CA49B078DF4}"/>
    <cellStyle name="Separador de milhares 14 4 4" xfId="14170" xr:uid="{2DEA847C-DEEF-48E1-A8F6-0D75F280CB72}"/>
    <cellStyle name="Separador de milhares 14 4 4 2" xfId="17355" xr:uid="{6DE4CEC2-A692-4A67-B3E6-A6BCB074ECB5}"/>
    <cellStyle name="Separador de milhares 14 4 4 2 2" xfId="22581" xr:uid="{4CAAB88C-C331-4B24-8D37-38EAB6CD017E}"/>
    <cellStyle name="Separador de milhares 14 4 4 3" xfId="20008" xr:uid="{3D255C84-A0E7-4662-8C53-238FA72149C6}"/>
    <cellStyle name="Separador de milhares 14 4 5" xfId="15506" xr:uid="{8404483F-F61F-495A-BD56-928EEEE28E90}"/>
    <cellStyle name="Separador de milhares 14 4 5 2" xfId="18078" xr:uid="{46FE5DAE-54F9-448B-8D90-E7EC09B396E5}"/>
    <cellStyle name="Separador de milhares 14 4 5 2 2" xfId="23304" xr:uid="{D7CB5AF5-ACD8-402B-8C00-641A30DC0C3F}"/>
    <cellStyle name="Separador de milhares 14 4 5 3" xfId="20748" xr:uid="{44BBCCF1-69AB-46E5-A7BF-E1AF3881C4BF}"/>
    <cellStyle name="Separador de milhares 14 4 6" xfId="15805" xr:uid="{0F464E2E-BF85-4718-80EC-51BCF94F1645}"/>
    <cellStyle name="Separador de milhares 14 4 6 2" xfId="21035" xr:uid="{E9100F0C-6562-44A9-BE5C-B10E27EF74E1}"/>
    <cellStyle name="Separador de milhares 14 4 7" xfId="18440" xr:uid="{DFA47060-BB94-4882-AC42-EEA046B8FEE5}"/>
    <cellStyle name="Separador de milhares 14 4 8" xfId="9250" xr:uid="{E078CED5-4383-4FDE-8185-017B8C77AFF5}"/>
    <cellStyle name="Separador de milhares 14 5" xfId="2489" xr:uid="{84B1BD44-3659-4884-A19B-5A3F6097855D}"/>
    <cellStyle name="Separador de milhares 14 5 2" xfId="12544" xr:uid="{951899A0-E1FB-4770-8D7B-127C7C6C887D}"/>
    <cellStyle name="Separador de milhares 14 5 2 2" xfId="15062" xr:uid="{8430CB2F-2220-47E1-9630-06A7CACADD47}"/>
    <cellStyle name="Separador de milhares 14 5 2 2 2" xfId="17647" xr:uid="{2CAF5F34-5A06-4A14-9F0F-831EDEDE1419}"/>
    <cellStyle name="Separador de milhares 14 5 2 2 2 2" xfId="22873" xr:uid="{92461155-8891-4AED-B951-7073E45DAF02}"/>
    <cellStyle name="Separador de milhares 14 5 2 2 3" xfId="20304" xr:uid="{2A30696B-2340-4241-8CAA-EB277158C1DF}"/>
    <cellStyle name="Separador de milhares 14 5 2 3" xfId="16608" xr:uid="{BEA6ED8C-7541-4747-A7DA-D64FD16110B5}"/>
    <cellStyle name="Separador de milhares 14 5 2 3 2" xfId="21837" xr:uid="{0A66CFCA-190F-4EA8-B53C-46CC217E712B}"/>
    <cellStyle name="Separador de milhares 14 5 2 4" xfId="19255" xr:uid="{03147F1D-D750-4006-BF92-CCB10A06755E}"/>
    <cellStyle name="Separador de milhares 14 5 3" xfId="13577" xr:uid="{5CE342BA-6D78-4C75-994F-5D54EAE9AD4B}"/>
    <cellStyle name="Separador de milhares 14 5 3 2" xfId="17298" xr:uid="{C6F4CDD3-3B44-4358-A909-E10A3A2E1526}"/>
    <cellStyle name="Separador de milhares 14 5 3 2 2" xfId="22524" xr:uid="{738EBFEC-6E50-4016-BA1D-414AB52ABCFF}"/>
    <cellStyle name="Separador de milhares 14 5 3 3" xfId="19946" xr:uid="{F1784772-B2B3-4C93-9032-A48C25BFB7C5}"/>
    <cellStyle name="Separador de milhares 14 5 4" xfId="15436" xr:uid="{3CD6B6DC-2FBF-409A-A12F-1693BEEDAA42}"/>
    <cellStyle name="Separador de milhares 14 5 4 2" xfId="18008" xr:uid="{A7C47B2F-3F86-4B99-8C64-ADCBAD1D4A56}"/>
    <cellStyle name="Separador de milhares 14 5 4 2 2" xfId="23234" xr:uid="{648D855D-22AF-4FD0-A99F-9D572C283F91}"/>
    <cellStyle name="Separador de milhares 14 5 4 3" xfId="20678" xr:uid="{6D294441-2AAE-4048-BEB2-D9D281712211}"/>
    <cellStyle name="Separador de milhares 14 5 5" xfId="15995" xr:uid="{3164262F-99C1-480B-A904-38C2A0A05DA7}"/>
    <cellStyle name="Separador de milhares 14 5 5 2" xfId="21225" xr:uid="{C218B8EF-7C13-4DBA-8CFB-74D8467F638D}"/>
    <cellStyle name="Separador de milhares 14 5 6" xfId="18643" xr:uid="{A6E307F8-7BE2-45C2-BF5F-12A17B2BA084}"/>
    <cellStyle name="Separador de milhares 14 5 7" xfId="11902" xr:uid="{BD3F9306-2E18-493D-B6B1-EE690BA6671E}"/>
    <cellStyle name="Separador de milhares 14 6" xfId="12262" xr:uid="{83F7B122-B38A-4CC5-80BC-568E8BD40C4B}"/>
    <cellStyle name="Separador de milhares 14 6 2" xfId="14929" xr:uid="{94CCB6CC-AD2C-4AF3-AF7B-8D9E4294B008}"/>
    <cellStyle name="Separador de milhares 14 6 2 2" xfId="17514" xr:uid="{3CA4882F-10D9-4544-8D7D-75893A5D2E3F}"/>
    <cellStyle name="Separador de milhares 14 6 2 2 2" xfId="22740" xr:uid="{09E2B231-AE14-4A44-9060-1BF1F7790FFA}"/>
    <cellStyle name="Separador de milhares 14 6 2 3" xfId="20171" xr:uid="{B0CCEB3E-A88B-4773-B3CD-45DDCF5FF47D}"/>
    <cellStyle name="Separador de milhares 14 6 3" xfId="16327" xr:uid="{3AD688EC-883E-457D-A264-6FA4A17005ED}"/>
    <cellStyle name="Separador de milhares 14 6 3 2" xfId="21556" xr:uid="{9E231021-84EC-4D82-AC24-BC3C52CA5A88}"/>
    <cellStyle name="Separador de milhares 14 6 4" xfId="18974" xr:uid="{6B26B932-FDDA-4ACB-874C-5DBE8645F405}"/>
    <cellStyle name="Separador de milhares 14 7" xfId="13144" xr:uid="{AF75ACDD-80E9-4A98-A9AA-15ABD29DEF84}"/>
    <cellStyle name="Separador de milhares 14 7 2" xfId="17164" xr:uid="{063D263B-143B-457E-8810-0397A8462BCE}"/>
    <cellStyle name="Separador de milhares 14 7 2 2" xfId="22390" xr:uid="{BCFE464C-1CAF-4C4B-81E7-9762B2A436D2}"/>
    <cellStyle name="Separador de milhares 14 7 3" xfId="19808" xr:uid="{1271A4AB-96F2-490B-91D1-AEB8B3B03DD7}"/>
    <cellStyle name="Separador de milhares 14 8" xfId="15303" xr:uid="{8D81AEAA-9E51-403C-B6BA-963175DD36C0}"/>
    <cellStyle name="Separador de milhares 14 8 2" xfId="17875" xr:uid="{62EACF14-A05F-4AB3-B82A-B310035C7D30}"/>
    <cellStyle name="Separador de milhares 14 8 2 2" xfId="23101" xr:uid="{D54FB247-9373-4E09-89AC-526C4C6718DF}"/>
    <cellStyle name="Separador de milhares 14 8 3" xfId="20545" xr:uid="{D6299E57-5589-40BB-A4FD-ABAFD681F538}"/>
    <cellStyle name="Separador de milhares 14 9" xfId="15735" xr:uid="{D8279C72-EBE4-4063-B397-6FA7A778ADD8}"/>
    <cellStyle name="Separador de milhares 14 9 2" xfId="20965" xr:uid="{F0A80720-811F-4C9E-97F8-9761D1C0923F}"/>
    <cellStyle name="Separador de milhares 15" xfId="525" xr:uid="{2FCC6339-3B97-4AC7-BBEE-F5FCD93F05C2}"/>
    <cellStyle name="Separador de milhares 15 10" xfId="18363" xr:uid="{3D0EA87E-F679-4C83-9D53-1B05B7C33179}"/>
    <cellStyle name="Separador de milhares 15 11" xfId="7582" xr:uid="{FFFB70BD-BAC3-4E23-8422-EDD6DB90E88B}"/>
    <cellStyle name="Separador de milhares 15 2" xfId="1474" xr:uid="{621149B6-CF5A-411E-B313-BE2B0C208637}"/>
    <cellStyle name="Separador de milhares 15 2 2" xfId="4765" xr:uid="{5111F4B7-BCB1-40C3-B387-2ABE4F2B731F}"/>
    <cellStyle name="Separador de milhares 15 2 2 2" xfId="12641" xr:uid="{4E5EC132-DD7D-4C1A-A6E3-13FDD09A6320}"/>
    <cellStyle name="Separador de milhares 15 2 2 2 2" xfId="15159" xr:uid="{8CFF77BC-DDE5-49BA-9AC2-485D39D5A39A}"/>
    <cellStyle name="Separador de milhares 15 2 2 2 2 2" xfId="17744" xr:uid="{D9215891-4B03-4066-B08D-C45049000847}"/>
    <cellStyle name="Separador de milhares 15 2 2 2 2 2 2" xfId="22970" xr:uid="{20E47E4E-523B-4315-BF3D-56719AA8F62B}"/>
    <cellStyle name="Separador de milhares 15 2 2 2 2 3" xfId="20401" xr:uid="{005C5BF7-0576-462B-AEED-B26D83606F4C}"/>
    <cellStyle name="Separador de milhares 15 2 2 2 3" xfId="16705" xr:uid="{D5E7B439-9256-4130-A99C-C2C5CA39D243}"/>
    <cellStyle name="Separador de milhares 15 2 2 2 3 2" xfId="21934" xr:uid="{1F980CCB-2AB1-4F66-AF7D-BF92ED9F20CF}"/>
    <cellStyle name="Separador de milhares 15 2 2 2 4" xfId="19352" xr:uid="{FB7134C8-9FCE-422C-A66D-93EB9F7BF214}"/>
    <cellStyle name="Separador de milhares 15 2 2 3" xfId="14273" xr:uid="{806100C1-E132-49FA-AE11-605E4ED2B3A2}"/>
    <cellStyle name="Separador de milhares 15 2 2 3 2" xfId="17382" xr:uid="{08CC1B40-BE4D-4BBF-B727-127961272A55}"/>
    <cellStyle name="Separador de milhares 15 2 2 3 2 2" xfId="22608" xr:uid="{1735F14F-F070-48A9-87AD-B1AFA08F663C}"/>
    <cellStyle name="Separador de milhares 15 2 2 3 3" xfId="20035" xr:uid="{2AB9F70B-D092-4D26-B348-DE933DE80CDD}"/>
    <cellStyle name="Separador de milhares 15 2 2 4" xfId="15533" xr:uid="{01EEC4A4-8406-420F-9257-7DC9140D3C0F}"/>
    <cellStyle name="Separador de milhares 15 2 2 4 2" xfId="18105" xr:uid="{E8EBF337-B7FC-4E8A-8FC9-7B8760408650}"/>
    <cellStyle name="Separador de milhares 15 2 2 4 2 2" xfId="23331" xr:uid="{5559382D-F1A9-48BD-8EEB-16CCF46B2B5B}"/>
    <cellStyle name="Separador de milhares 15 2 2 4 3" xfId="20775" xr:uid="{63F2234B-8EB8-40A0-921C-909FBDB04DCA}"/>
    <cellStyle name="Separador de milhares 15 2 2 5" xfId="16092" xr:uid="{50BAF674-1B87-47F2-81A9-94F406ACABBF}"/>
    <cellStyle name="Separador de milhares 15 2 2 5 2" xfId="21322" xr:uid="{9200BB07-DD83-4611-B502-B8EBB41EA22B}"/>
    <cellStyle name="Separador de milhares 15 2 2 6" xfId="18740" xr:uid="{2B4E05BC-5E15-4407-A31F-68124754FB43}"/>
    <cellStyle name="Separador de milhares 15 2 2 7" xfId="11999" xr:uid="{2983AAD8-709D-4505-A9D0-3FFB5721D175}"/>
    <cellStyle name="Separador de milhares 15 2 3" xfId="12368" xr:uid="{F932E4E4-EAFA-4CF9-B54F-97C12FD90B40}"/>
    <cellStyle name="Separador de milhares 15 2 3 2" xfId="14972" xr:uid="{714C6019-1648-4E89-9750-7E5B903DBD99}"/>
    <cellStyle name="Separador de milhares 15 2 3 2 2" xfId="17557" xr:uid="{81F8FA3F-B605-4957-8300-803869EC8CA8}"/>
    <cellStyle name="Separador de milhares 15 2 3 2 2 2" xfId="22783" xr:uid="{16140396-EE6C-4263-95B9-A6A3F109C91F}"/>
    <cellStyle name="Separador de milhares 15 2 3 2 3" xfId="20214" xr:uid="{1F2FBAA2-3828-4B8E-A8ED-250F091F16D3}"/>
    <cellStyle name="Separador de milhares 15 2 3 3" xfId="16432" xr:uid="{60A91C1D-C6A7-4BC6-B347-8963210F70D8}"/>
    <cellStyle name="Separador de milhares 15 2 3 3 2" xfId="21661" xr:uid="{0B3986ED-2C19-4E50-95C2-0B0B138BCCB7}"/>
    <cellStyle name="Separador de milhares 15 2 3 4" xfId="19079" xr:uid="{3C6F8DC0-EC7C-45F5-9119-0B275192BD5A}"/>
    <cellStyle name="Separador de milhares 15 2 4" xfId="13315" xr:uid="{FF82EEFC-6797-4F5B-94FB-733C5D95DA7F}"/>
    <cellStyle name="Separador de milhares 15 2 4 2" xfId="17207" xr:uid="{4F84D15D-F047-4FA3-8678-64C44B07EB89}"/>
    <cellStyle name="Separador de milhares 15 2 4 2 2" xfId="22433" xr:uid="{2D687ED5-082F-4BE0-AFF9-66D3CDF70DB0}"/>
    <cellStyle name="Separador de milhares 15 2 4 3" xfId="19853" xr:uid="{9F270C41-2A5C-4C81-9DE7-79ADB1196F84}"/>
    <cellStyle name="Separador de milhares 15 2 5" xfId="15346" xr:uid="{8132AE89-E920-4E83-BC9E-CEFE124D5F4B}"/>
    <cellStyle name="Separador de milhares 15 2 5 2" xfId="17918" xr:uid="{E167174A-9379-470F-90C0-354AE403D61E}"/>
    <cellStyle name="Separador de milhares 15 2 5 2 2" xfId="23144" xr:uid="{EF378788-29E5-4DA3-8BEA-5B8EBF46E2F1}"/>
    <cellStyle name="Separador de milhares 15 2 5 3" xfId="20588" xr:uid="{B683B6D4-7E01-4185-824C-4F3B281B8446}"/>
    <cellStyle name="Separador de milhares 15 2 6" xfId="15832" xr:uid="{D3A4CB52-ADE9-42BC-8AE6-A0C85F36C749}"/>
    <cellStyle name="Separador de milhares 15 2 6 2" xfId="21062" xr:uid="{10023024-2A10-4D60-AD03-DAC60A30FDA8}"/>
    <cellStyle name="Separador de milhares 15 2 7" xfId="18467" xr:uid="{BEA866B9-63DE-47A7-9F2D-B4C989A134B5}"/>
    <cellStyle name="Separador de milhares 15 2 8" xfId="9372" xr:uid="{52CD612C-2716-4BAC-B982-DA832E550F87}"/>
    <cellStyle name="Separador de milhares 15 3" xfId="6002" xr:uid="{847C2203-72C7-49B2-B121-2FE3629212FD}"/>
    <cellStyle name="Separador de milhares 15 3 2" xfId="12034" xr:uid="{878D0757-22FA-48B1-BE4D-0D0F9B2C5A6D}"/>
    <cellStyle name="Separador de milhares 15 3 2 2" xfId="12676" xr:uid="{3378A441-F335-403F-9931-A39B19391083}"/>
    <cellStyle name="Separador de milhares 15 3 2 2 2" xfId="16740" xr:uid="{1189BD28-B464-45A9-BF17-E47AE24CD7F4}"/>
    <cellStyle name="Separador de milhares 15 3 2 2 2 2" xfId="21969" xr:uid="{66707F46-0495-46D1-8F10-2C9E70DAF012}"/>
    <cellStyle name="Separador de milhares 15 3 2 2 3" xfId="19387" xr:uid="{42F4AE77-A861-41B3-9D9F-97A408320560}"/>
    <cellStyle name="Separador de milhares 15 3 2 3" xfId="15194" xr:uid="{93EF9654-3646-4EE1-BD18-F4EA7585D02B}"/>
    <cellStyle name="Separador de milhares 15 3 2 3 2" xfId="17779" xr:uid="{82A4ADC0-E591-4571-9C7C-0164FACB1AE3}"/>
    <cellStyle name="Separador de milhares 15 3 2 3 2 2" xfId="23005" xr:uid="{7A23A3DF-B0BA-475A-9F6B-4525D6D95711}"/>
    <cellStyle name="Separador de milhares 15 3 2 3 3" xfId="20436" xr:uid="{66CAE752-B70B-4782-9337-9D07B4C8E23C}"/>
    <cellStyle name="Separador de milhares 15 3 2 4" xfId="16127" xr:uid="{E1CC7790-E4BF-4A67-B456-366ACEA80A96}"/>
    <cellStyle name="Separador de milhares 15 3 2 4 2" xfId="21357" xr:uid="{DD46F0F6-3FEC-441D-9312-F5487B0CECE9}"/>
    <cellStyle name="Separador de milhares 15 3 2 5" xfId="18775" xr:uid="{0B70B2DF-EC29-493F-8BDE-24BEA02204C1}"/>
    <cellStyle name="Separador de milhares 15 3 3" xfId="12403" xr:uid="{FBB1DF96-4087-491B-8152-7AF28D3E76DC}"/>
    <cellStyle name="Separador de milhares 15 3 3 2" xfId="16467" xr:uid="{E1382693-BE5A-4B8A-B04D-EF358C782ADC}"/>
    <cellStyle name="Separador de milhares 15 3 3 2 2" xfId="21696" xr:uid="{FFDE859F-7FFF-4354-892E-D3729132872F}"/>
    <cellStyle name="Separador de milhares 15 3 3 3" xfId="19114" xr:uid="{84F93D33-6AB4-4214-8805-2353C24031ED}"/>
    <cellStyle name="Separador de milhares 15 3 4" xfId="14824" xr:uid="{C0DD2F61-C460-4B5B-90EC-AB039F2F4E82}"/>
    <cellStyle name="Separador de milhares 15 3 4 2" xfId="17417" xr:uid="{375C5877-B11E-4E9B-86AE-B2F7F04BC017}"/>
    <cellStyle name="Separador de milhares 15 3 4 2 2" xfId="22643" xr:uid="{A6A715A4-515E-469D-B67A-8ECB3F6FC228}"/>
    <cellStyle name="Separador de milhares 15 3 4 3" xfId="20070" xr:uid="{2CA0FF68-0C61-46A7-9EA4-137AEBDCC024}"/>
    <cellStyle name="Separador de milhares 15 3 5" xfId="15568" xr:uid="{6AF4469D-1258-4DA9-982C-50AAFE3F6E1C}"/>
    <cellStyle name="Separador de milhares 15 3 5 2" xfId="18140" xr:uid="{522BA7B6-CDBF-4553-B775-704F52B0E617}"/>
    <cellStyle name="Separador de milhares 15 3 5 2 2" xfId="23366" xr:uid="{7ADFF539-0A0D-415F-8BEB-003B9D53CEAD}"/>
    <cellStyle name="Separador de milhares 15 3 5 3" xfId="20810" xr:uid="{B4B8D515-7829-4032-95A1-98B24899207C}"/>
    <cellStyle name="Separador de milhares 15 3 6" xfId="15867" xr:uid="{47677974-32FC-41E8-8850-81CBCA8CDB3A}"/>
    <cellStyle name="Separador de milhares 15 3 6 2" xfId="21097" xr:uid="{C3BBB490-CCEE-4810-BE7C-6A246334B3E5}"/>
    <cellStyle name="Separador de milhares 15 3 7" xfId="18502" xr:uid="{806BC56A-6E1B-4D84-979F-7F6CB87219BD}"/>
    <cellStyle name="Separador de milhares 15 3 8" xfId="10609" xr:uid="{EFF50FFD-4C11-44A2-A7AE-8492D89C763C}"/>
    <cellStyle name="Separador de milhares 15 4" xfId="4370" xr:uid="{B28EC4E9-406C-408C-8162-B5C038EED4D0}"/>
    <cellStyle name="Separador de milhares 15 4 2" xfId="11973" xr:uid="{876CFFF9-9F16-4EF3-8004-86A5B47050CF}"/>
    <cellStyle name="Separador de milhares 15 4 2 2" xfId="12615" xr:uid="{20142AE0-7889-49A9-9584-58EFE2432B23}"/>
    <cellStyle name="Separador de milhares 15 4 2 2 2" xfId="16679" xr:uid="{EC3CC1A7-563E-4136-A2DC-9DEA1C4DC156}"/>
    <cellStyle name="Separador de milhares 15 4 2 2 2 2" xfId="21908" xr:uid="{89C6EF62-AC0C-445A-99E8-AA3236666AB1}"/>
    <cellStyle name="Separador de milhares 15 4 2 2 3" xfId="19326" xr:uid="{12564AA2-C6FB-4CEB-B7D5-9AD4E6F6BFA5}"/>
    <cellStyle name="Separador de milhares 15 4 2 3" xfId="15133" xr:uid="{CBF00835-DB12-42CA-8C23-DD2168723043}"/>
    <cellStyle name="Separador de milhares 15 4 2 3 2" xfId="17718" xr:uid="{016F3521-9CD6-49FC-9E17-86F7D1CA131E}"/>
    <cellStyle name="Separador de milhares 15 4 2 3 2 2" xfId="22944" xr:uid="{1B4734B2-5B3D-4FEB-9001-21F30176E4F6}"/>
    <cellStyle name="Separador de milhares 15 4 2 3 3" xfId="20375" xr:uid="{6CFA9520-2BD4-48B3-84A6-9A853EBFA1C3}"/>
    <cellStyle name="Separador de milhares 15 4 2 4" xfId="16066" xr:uid="{2CD5E8E6-9D7C-4512-B05B-95B487F264C3}"/>
    <cellStyle name="Separador de milhares 15 4 2 4 2" xfId="21296" xr:uid="{93BC7D02-C240-42E2-B074-DFC7AE4D2263}"/>
    <cellStyle name="Separador de milhares 15 4 2 5" xfId="18714" xr:uid="{ADA62B68-F531-42E1-95C0-17877B3BE8A7}"/>
    <cellStyle name="Separador de milhares 15 4 3" xfId="12341" xr:uid="{2F6D386E-D4F1-45C1-9993-2FAE32AC073C}"/>
    <cellStyle name="Separador de milhares 15 4 3 2" xfId="16406" xr:uid="{427B93E7-8487-4469-9E7E-8DC0EC8C01FE}"/>
    <cellStyle name="Separador de milhares 15 4 3 2 2" xfId="21635" xr:uid="{FDBAF490-FA2B-4983-865B-5944218CA435}"/>
    <cellStyle name="Separador de milhares 15 4 3 3" xfId="19053" xr:uid="{5EA9C4E8-0C95-4591-948B-07D8E0E3BFF9}"/>
    <cellStyle name="Separador de milhares 15 4 4" xfId="14171" xr:uid="{241EBD27-12AA-4019-BBFC-F269549EA81D}"/>
    <cellStyle name="Separador de milhares 15 4 4 2" xfId="17356" xr:uid="{4E4EA8BC-774C-42BB-BCF7-5844E9F8A8E6}"/>
    <cellStyle name="Separador de milhares 15 4 4 2 2" xfId="22582" xr:uid="{E2CF726C-6326-4C64-AC61-207E0E1AADEF}"/>
    <cellStyle name="Separador de milhares 15 4 4 3" xfId="20009" xr:uid="{653FD1EC-AD02-4011-8DEA-71658CBD34C6}"/>
    <cellStyle name="Separador de milhares 15 4 5" xfId="15507" xr:uid="{9C93BD0C-55D3-4E70-98DD-61D61A5A89A3}"/>
    <cellStyle name="Separador de milhares 15 4 5 2" xfId="18079" xr:uid="{621A5E72-6D2B-4307-AA8B-7585CDE66F28}"/>
    <cellStyle name="Separador de milhares 15 4 5 2 2" xfId="23305" xr:uid="{E2B8AC42-2366-4559-9F65-7925C4F0EC71}"/>
    <cellStyle name="Separador de milhares 15 4 5 3" xfId="20749" xr:uid="{FB500195-0FCF-47B3-BB4A-4151BACDD5CD}"/>
    <cellStyle name="Separador de milhares 15 4 6" xfId="15806" xr:uid="{27FA3B1D-E89B-4D1C-9705-CC8E21C56154}"/>
    <cellStyle name="Separador de milhares 15 4 6 2" xfId="21036" xr:uid="{8456BBB0-9CF2-48F2-9F82-9A60509AACAA}"/>
    <cellStyle name="Separador de milhares 15 4 7" xfId="18441" xr:uid="{753A1A72-8F18-48CD-9CE4-D17AE201EE1E}"/>
    <cellStyle name="Separador de milhares 15 4 8" xfId="9251" xr:uid="{244D8B77-3F44-4100-B3C1-ECCED304EF9C}"/>
    <cellStyle name="Separador de milhares 15 5" xfId="2491" xr:uid="{01725A7E-6625-4814-BC8C-2711F0BB891B}"/>
    <cellStyle name="Separador de milhares 15 5 2" xfId="12545" xr:uid="{AB0CCFA0-2456-4A1F-81BA-429BC7DBC7FE}"/>
    <cellStyle name="Separador de milhares 15 5 2 2" xfId="15063" xr:uid="{A5CF1AE3-1AD9-4524-830E-C47C018827D7}"/>
    <cellStyle name="Separador de milhares 15 5 2 2 2" xfId="17648" xr:uid="{FA12B6CE-A915-40AA-9F3D-766D5F5194AE}"/>
    <cellStyle name="Separador de milhares 15 5 2 2 2 2" xfId="22874" xr:uid="{B4CEC913-2E04-43F3-9FC0-F5544F7119FC}"/>
    <cellStyle name="Separador de milhares 15 5 2 2 3" xfId="20305" xr:uid="{4CA522FB-5C84-4E80-804D-E71B676B2C6B}"/>
    <cellStyle name="Separador de milhares 15 5 2 3" xfId="16609" xr:uid="{67039E1F-EDEB-488C-87F1-851A3E64AE0C}"/>
    <cellStyle name="Separador de milhares 15 5 2 3 2" xfId="21838" xr:uid="{7B935B1B-E721-4323-97D2-AFFAA87D403F}"/>
    <cellStyle name="Separador de milhares 15 5 2 4" xfId="19256" xr:uid="{A9C16E01-30BA-46D0-B806-78EF7C29F0E2}"/>
    <cellStyle name="Separador de milhares 15 5 3" xfId="13579" xr:uid="{4224E785-BF1A-4761-80D3-150EAFBDB369}"/>
    <cellStyle name="Separador de milhares 15 5 3 2" xfId="17299" xr:uid="{CF54A079-5564-43F5-9114-4DFB4BE0AB01}"/>
    <cellStyle name="Separador de milhares 15 5 3 2 2" xfId="22525" xr:uid="{6670BF87-ACF0-4ECF-81C8-26B45F4761C2}"/>
    <cellStyle name="Separador de milhares 15 5 3 3" xfId="19947" xr:uid="{9AB3833A-6355-4EB1-BA12-CF3AD6793F5A}"/>
    <cellStyle name="Separador de milhares 15 5 4" xfId="15437" xr:uid="{54BDC1E6-C146-4A46-878B-FF203128926B}"/>
    <cellStyle name="Separador de milhares 15 5 4 2" xfId="18009" xr:uid="{A5AAFF1F-3463-40B1-9BC2-4A1725111220}"/>
    <cellStyle name="Separador de milhares 15 5 4 2 2" xfId="23235" xr:uid="{3B688DED-6C8D-45D7-BED0-17C08A772FF2}"/>
    <cellStyle name="Separador de milhares 15 5 4 3" xfId="20679" xr:uid="{74C2A8EE-CB55-4523-BA33-B99A9276B28A}"/>
    <cellStyle name="Separador de milhares 15 5 5" xfId="15996" xr:uid="{C904FA96-E8D2-4210-B831-7F029B16137D}"/>
    <cellStyle name="Separador de milhares 15 5 5 2" xfId="21226" xr:uid="{79FBAA3C-6FBD-4E83-A020-CFD36F33BDEE}"/>
    <cellStyle name="Separador de milhares 15 5 6" xfId="18644" xr:uid="{F3E20A81-1BFE-427E-97D6-2B535D0C5286}"/>
    <cellStyle name="Separador de milhares 15 5 7" xfId="11903" xr:uid="{962356C5-2BBA-4F23-8110-B688FB0AA65F}"/>
    <cellStyle name="Separador de milhares 15 6" xfId="12263" xr:uid="{81EA0C6E-8D76-4C4E-B9B6-62CF1633F2CC}"/>
    <cellStyle name="Separador de milhares 15 6 2" xfId="14930" xr:uid="{01D26C4C-B5F8-400E-B306-27BEBDC1C837}"/>
    <cellStyle name="Separador de milhares 15 6 2 2" xfId="17515" xr:uid="{A0E9BB54-4299-49C5-A6C7-B2DCE1D1EEF0}"/>
    <cellStyle name="Separador de milhares 15 6 2 2 2" xfId="22741" xr:uid="{542DF7F6-A335-4E7C-9E70-35473FCE4A73}"/>
    <cellStyle name="Separador de milhares 15 6 2 3" xfId="20172" xr:uid="{A87E8503-C198-4042-BB62-DF2403E560B0}"/>
    <cellStyle name="Separador de milhares 15 6 3" xfId="16328" xr:uid="{85A310A3-CC5A-4984-8BAA-4C84876CA204}"/>
    <cellStyle name="Separador de milhares 15 6 3 2" xfId="21557" xr:uid="{C092BC70-285B-481C-A3DE-A627823D551C}"/>
    <cellStyle name="Separador de milhares 15 6 4" xfId="18975" xr:uid="{8D407C8E-2D55-4866-B165-A617E5A7C528}"/>
    <cellStyle name="Separador de milhares 15 7" xfId="13145" xr:uid="{056EA9B8-E52B-4F0B-903D-D64B35DB83B1}"/>
    <cellStyle name="Separador de milhares 15 7 2" xfId="17165" xr:uid="{5C2C53A7-4837-4DEF-B7D1-25B007FD590E}"/>
    <cellStyle name="Separador de milhares 15 7 2 2" xfId="22391" xr:uid="{C894D9ED-1DCE-4BF8-87F8-D80C836A7746}"/>
    <cellStyle name="Separador de milhares 15 7 3" xfId="19809" xr:uid="{427A487B-BCAF-48BC-A508-2D02D873819B}"/>
    <cellStyle name="Separador de milhares 15 8" xfId="15304" xr:uid="{589F42F5-712D-4995-BAD3-2D6716E9F7AA}"/>
    <cellStyle name="Separador de milhares 15 8 2" xfId="17876" xr:uid="{D84A8F05-69D8-4A91-8745-34D5DD667515}"/>
    <cellStyle name="Separador de milhares 15 8 2 2" xfId="23102" xr:uid="{1F790481-D760-4EB0-B652-6C3BC0A6F093}"/>
    <cellStyle name="Separador de milhares 15 8 3" xfId="20546" xr:uid="{4A49F96A-3E97-4CB0-8509-63B748B2BC4D}"/>
    <cellStyle name="Separador de milhares 15 9" xfId="15736" xr:uid="{59ED8340-EA16-4FFD-964E-2A71F1D9D2E1}"/>
    <cellStyle name="Separador de milhares 15 9 2" xfId="20966" xr:uid="{582813BD-638A-41FE-8B86-16A24AF49196}"/>
    <cellStyle name="Separador de milhares 16" xfId="540" xr:uid="{FCEFFAC5-1464-4215-A70B-DD9E1504CBA1}"/>
    <cellStyle name="Separador de milhares 16 10" xfId="18366" xr:uid="{F443AB6B-3DEC-4344-A93A-176744AC3BA3}"/>
    <cellStyle name="Separador de milhares 16 11" xfId="7614" xr:uid="{F72933B0-AD67-4C26-8D30-410F5BA8B2CE}"/>
    <cellStyle name="Separador de milhares 16 2" xfId="1489" xr:uid="{4B900F43-3BE5-4D3A-8B7C-36B94EED509C}"/>
    <cellStyle name="Separador de milhares 16 2 2" xfId="4768" xr:uid="{6367D7CD-8D40-49D0-9340-57E40B0D8F9C}"/>
    <cellStyle name="Separador de milhares 16 2 2 2" xfId="12643" xr:uid="{22EA1EA2-0DD5-488D-8301-86BE796F99CD}"/>
    <cellStyle name="Separador de milhares 16 2 2 2 2" xfId="15161" xr:uid="{269E88A4-D00F-4FFE-93E7-560DCA977DDA}"/>
    <cellStyle name="Separador de milhares 16 2 2 2 2 2" xfId="17746" xr:uid="{C2D0CFA2-9326-49C1-9EE7-A11671EFD281}"/>
    <cellStyle name="Separador de milhares 16 2 2 2 2 2 2" xfId="22972" xr:uid="{71FEFE82-0C09-4299-ABDC-80C6D730B922}"/>
    <cellStyle name="Separador de milhares 16 2 2 2 2 3" xfId="20403" xr:uid="{65AF8E8E-E1A8-4D96-AC41-BCECB95E05B4}"/>
    <cellStyle name="Separador de milhares 16 2 2 2 3" xfId="16707" xr:uid="{D597EF2C-25E7-4007-B45E-B2DD7026035C}"/>
    <cellStyle name="Separador de milhares 16 2 2 2 3 2" xfId="21936" xr:uid="{E213124D-77E7-427A-8C4B-3EE1DEFC4A92}"/>
    <cellStyle name="Separador de milhares 16 2 2 2 4" xfId="19354" xr:uid="{45C1E91B-E918-49FF-AC93-3E539C15947F}"/>
    <cellStyle name="Separador de milhares 16 2 2 3" xfId="14276" xr:uid="{151EFD93-F4DD-4557-8586-606B0ADD243B}"/>
    <cellStyle name="Separador de milhares 16 2 2 3 2" xfId="17384" xr:uid="{D7C90EF9-B961-4872-B50C-76E60A0033BB}"/>
    <cellStyle name="Separador de milhares 16 2 2 3 2 2" xfId="22610" xr:uid="{A0F39420-F06A-47FB-8179-52B48F457ABE}"/>
    <cellStyle name="Separador de milhares 16 2 2 3 3" xfId="20037" xr:uid="{17BB13A3-71CE-4ABA-A8A6-DFD5ED4FBB77}"/>
    <cellStyle name="Separador de milhares 16 2 2 4" xfId="15535" xr:uid="{09751201-8F98-462A-B868-2A3E0C172391}"/>
    <cellStyle name="Separador de milhares 16 2 2 4 2" xfId="18107" xr:uid="{7BD12466-C2AD-446E-88A6-7510CEFACD04}"/>
    <cellStyle name="Separador de milhares 16 2 2 4 2 2" xfId="23333" xr:uid="{FB91F3CC-BEF6-487D-AEAE-5E0F8AAD57D8}"/>
    <cellStyle name="Separador de milhares 16 2 2 4 3" xfId="20777" xr:uid="{C59D4295-166F-4574-A0BA-4E4D794BFE2E}"/>
    <cellStyle name="Separador de milhares 16 2 2 5" xfId="16094" xr:uid="{FE844235-9108-4AE2-A0EE-9D7D7B8FE91C}"/>
    <cellStyle name="Separador de milhares 16 2 2 5 2" xfId="21324" xr:uid="{AADE4015-39F3-45FA-A17F-513819627625}"/>
    <cellStyle name="Separador de milhares 16 2 2 6" xfId="18742" xr:uid="{4F4CF84D-0CB1-4D74-9DB2-E5CFF7BB44FA}"/>
    <cellStyle name="Separador de milhares 16 2 2 7" xfId="12001" xr:uid="{E18B40C2-DAE7-4815-8FA4-540AF20B6E2A}"/>
    <cellStyle name="Separador de milhares 16 2 3" xfId="12370" xr:uid="{E4340A53-FD95-40BF-B6AD-B7FC69F64FBD}"/>
    <cellStyle name="Separador de milhares 16 2 3 2" xfId="14973" xr:uid="{D09E69F0-BE5C-4CFD-8053-691C827C8EA4}"/>
    <cellStyle name="Separador de milhares 16 2 3 2 2" xfId="17558" xr:uid="{B958969A-69CD-4C1A-9FB6-C2B42055FD45}"/>
    <cellStyle name="Separador de milhares 16 2 3 2 2 2" xfId="22784" xr:uid="{7B0AAA80-A4BD-4F29-982B-D1DEA1C88091}"/>
    <cellStyle name="Separador de milhares 16 2 3 2 3" xfId="20215" xr:uid="{9B91E86D-F01C-49E7-AE6E-006A58CD4961}"/>
    <cellStyle name="Separador de milhares 16 2 3 3" xfId="16434" xr:uid="{E6D4A92A-A3CA-4339-9FD5-45A48B0BCE7B}"/>
    <cellStyle name="Separador de milhares 16 2 3 3 2" xfId="21663" xr:uid="{D09DF7B9-7AF5-4E98-84CC-727EE3B956D1}"/>
    <cellStyle name="Separador de milhares 16 2 3 4" xfId="19081" xr:uid="{ED6058AD-4E0B-40F6-B366-04D6E1CCEBDC}"/>
    <cellStyle name="Separador de milhares 16 2 4" xfId="13317" xr:uid="{BB286112-D963-48E7-A782-41C42124D0DF}"/>
    <cellStyle name="Separador de milhares 16 2 4 2" xfId="17208" xr:uid="{7F16B2FD-E2AD-4751-81F1-BC7E3CB65A64}"/>
    <cellStyle name="Separador de milhares 16 2 4 2 2" xfId="22434" xr:uid="{D715A9B5-AA36-49A6-93AB-5F50A2FDED3B}"/>
    <cellStyle name="Separador de milhares 16 2 4 3" xfId="19854" xr:uid="{0AD7D1E8-1A52-42EB-BF91-762AA9405937}"/>
    <cellStyle name="Separador de milhares 16 2 5" xfId="15347" xr:uid="{6A579E2D-4620-4987-816B-3B85492E2E37}"/>
    <cellStyle name="Separador de milhares 16 2 5 2" xfId="17919" xr:uid="{8B831FEA-86AF-418B-8FCF-C9974264FE1A}"/>
    <cellStyle name="Separador de milhares 16 2 5 2 2" xfId="23145" xr:uid="{0E7B57EB-3F7D-47C2-9B35-3DA8637D1E76}"/>
    <cellStyle name="Separador de milhares 16 2 5 3" xfId="20589" xr:uid="{0AAAA362-544B-466B-B8A9-54E117A75FC3}"/>
    <cellStyle name="Separador de milhares 16 2 6" xfId="15834" xr:uid="{B09C5A7F-FDD7-4117-8C95-488F848B2E43}"/>
    <cellStyle name="Separador de milhares 16 2 6 2" xfId="21064" xr:uid="{82D496D5-4804-42B6-8644-4B06ED7518A4}"/>
    <cellStyle name="Separador de milhares 16 2 7" xfId="18469" xr:uid="{00969550-057D-4CC3-B818-C991955363ED}"/>
    <cellStyle name="Separador de milhares 16 2 8" xfId="9375" xr:uid="{42A5624D-ADCC-40BE-B597-88D9CD411CF2}"/>
    <cellStyle name="Separador de milhares 16 3" xfId="6005" xr:uid="{C7D178CB-0F97-4233-97EF-693394BFB48E}"/>
    <cellStyle name="Separador de milhares 16 3 2" xfId="12036" xr:uid="{B5347CDA-E831-46E6-BD1B-3628C1D70054}"/>
    <cellStyle name="Separador de milhares 16 3 2 2" xfId="12678" xr:uid="{D8FD580F-CB12-4C6D-9FF8-39A1BEE9B57F}"/>
    <cellStyle name="Separador de milhares 16 3 2 2 2" xfId="16742" xr:uid="{DF118250-A451-480A-B615-09B00D065AC3}"/>
    <cellStyle name="Separador de milhares 16 3 2 2 2 2" xfId="21971" xr:uid="{4E6F4DDC-BAAE-4287-93DA-3FDA490E0E46}"/>
    <cellStyle name="Separador de milhares 16 3 2 2 3" xfId="19389" xr:uid="{6B124927-9703-4BBD-9E7D-A646A217A28C}"/>
    <cellStyle name="Separador de milhares 16 3 2 3" xfId="15196" xr:uid="{3EC5828A-4A0E-45E4-8184-BE6DD18376AA}"/>
    <cellStyle name="Separador de milhares 16 3 2 3 2" xfId="17781" xr:uid="{BE530843-9788-4EA9-BBED-9B4958C265D6}"/>
    <cellStyle name="Separador de milhares 16 3 2 3 2 2" xfId="23007" xr:uid="{357727C3-4654-43FF-8DF6-3E0C0FCC8E7B}"/>
    <cellStyle name="Separador de milhares 16 3 2 3 3" xfId="20438" xr:uid="{3E49F541-BDD5-4546-AAEB-EE9BB95D0D3A}"/>
    <cellStyle name="Separador de milhares 16 3 2 4" xfId="16129" xr:uid="{2C2497E0-D414-411F-AB0B-C0DD16DA39E6}"/>
    <cellStyle name="Separador de milhares 16 3 2 4 2" xfId="21359" xr:uid="{3E65345D-42A9-406B-A50A-4A7C99AD93F3}"/>
    <cellStyle name="Separador de milhares 16 3 2 5" xfId="18777" xr:uid="{B9E7D24E-C667-4C44-AC7F-95C8876D1B23}"/>
    <cellStyle name="Separador de milhares 16 3 3" xfId="12405" xr:uid="{06BB694C-E430-40F0-A39E-E43BEBC1A13F}"/>
    <cellStyle name="Separador de milhares 16 3 3 2" xfId="16469" xr:uid="{C70D03F4-753C-409C-9EC2-D2EA3C722EE6}"/>
    <cellStyle name="Separador de milhares 16 3 3 2 2" xfId="21698" xr:uid="{AC03BC1C-3F63-4CA9-8784-7F773C5C6BAF}"/>
    <cellStyle name="Separador de milhares 16 3 3 3" xfId="19116" xr:uid="{E63E57DB-C630-43A7-95DF-5E983FDEF271}"/>
    <cellStyle name="Separador de milhares 16 3 4" xfId="14826" xr:uid="{69F19CBE-097A-4502-9107-83A4435E8813}"/>
    <cellStyle name="Separador de milhares 16 3 4 2" xfId="17419" xr:uid="{78AEC1CC-69D1-4C47-9E5A-0DE4B8C25D20}"/>
    <cellStyle name="Separador de milhares 16 3 4 2 2" xfId="22645" xr:uid="{E49E5666-0932-41F4-B004-688F092A8952}"/>
    <cellStyle name="Separador de milhares 16 3 4 3" xfId="20072" xr:uid="{188EF6FC-77FB-4188-BEB4-5E231C97E600}"/>
    <cellStyle name="Separador de milhares 16 3 5" xfId="15570" xr:uid="{AAB996BC-65EE-4918-816D-2361845739F7}"/>
    <cellStyle name="Separador de milhares 16 3 5 2" xfId="18142" xr:uid="{0D96B99D-EDBC-4044-9DEC-C55D5C59AF95}"/>
    <cellStyle name="Separador de milhares 16 3 5 2 2" xfId="23368" xr:uid="{9985670D-D4E7-48E7-952C-142173987899}"/>
    <cellStyle name="Separador de milhares 16 3 5 3" xfId="20812" xr:uid="{3A879774-5D8C-4C6E-8079-ACA8B4355B1C}"/>
    <cellStyle name="Separador de milhares 16 3 6" xfId="15869" xr:uid="{331E47DE-0D3F-4D81-B17F-3B78EA0E0155}"/>
    <cellStyle name="Separador de milhares 16 3 6 2" xfId="21099" xr:uid="{6ECD0A73-5C7F-4C45-9F28-671D3314F6D4}"/>
    <cellStyle name="Separador de milhares 16 3 7" xfId="18504" xr:uid="{13326B55-3717-41E4-839E-7B7EB19EE6D0}"/>
    <cellStyle name="Separador de milhares 16 3 8" xfId="10612" xr:uid="{1875B535-0C15-4445-A152-ECF1F77A1060}"/>
    <cellStyle name="Separador de milhares 16 4" xfId="4372" xr:uid="{92010D0B-9BF2-4E59-9A79-FD41DACB8ADD}"/>
    <cellStyle name="Separador de milhares 16 4 2" xfId="11975" xr:uid="{9747D8C6-404F-414C-A765-2BC04CA7830A}"/>
    <cellStyle name="Separador de milhares 16 4 2 2" xfId="12617" xr:uid="{0E7BC3F4-11B3-4019-A40C-9FAE3609BCE3}"/>
    <cellStyle name="Separador de milhares 16 4 2 2 2" xfId="16681" xr:uid="{140DD688-1084-46D3-A288-56CD2B76EFF1}"/>
    <cellStyle name="Separador de milhares 16 4 2 2 2 2" xfId="21910" xr:uid="{B803EB4E-B3D2-49FB-AEE9-0D7AC5AE22F9}"/>
    <cellStyle name="Separador de milhares 16 4 2 2 3" xfId="19328" xr:uid="{EC6C04FA-61B9-4825-872C-740DB134BA2C}"/>
    <cellStyle name="Separador de milhares 16 4 2 3" xfId="15135" xr:uid="{F7C90F93-8FA0-4D24-8EE2-29D1B4B9153D}"/>
    <cellStyle name="Separador de milhares 16 4 2 3 2" xfId="17720" xr:uid="{FE2A0DB5-DF93-4E94-8B9C-7C7A8E438B61}"/>
    <cellStyle name="Separador de milhares 16 4 2 3 2 2" xfId="22946" xr:uid="{A3573703-3819-4AF4-A435-1DE3E4901560}"/>
    <cellStyle name="Separador de milhares 16 4 2 3 3" xfId="20377" xr:uid="{7E8FB1A5-C01F-413F-8B82-61C9D78ECAD5}"/>
    <cellStyle name="Separador de milhares 16 4 2 4" xfId="16068" xr:uid="{3D842FE4-AE21-4CD7-AB0D-8A91B74F8CAA}"/>
    <cellStyle name="Separador de milhares 16 4 2 4 2" xfId="21298" xr:uid="{3F7D60AC-C072-4D6D-84DA-E11AE1CCF9C3}"/>
    <cellStyle name="Separador de milhares 16 4 2 5" xfId="18716" xr:uid="{689B833A-B3DB-40B1-BE7F-DEE72BF57E55}"/>
    <cellStyle name="Separador de milhares 16 4 3" xfId="12343" xr:uid="{AE74C086-02DF-4F2C-B6A7-65D1B63FEE36}"/>
    <cellStyle name="Separador de milhares 16 4 3 2" xfId="16408" xr:uid="{8D3A0BAA-E9DE-41D1-8C83-4F39200298A7}"/>
    <cellStyle name="Separador de milhares 16 4 3 2 2" xfId="21637" xr:uid="{E4FA6C90-B265-476B-8B4C-D812EB8CDE20}"/>
    <cellStyle name="Separador de milhares 16 4 3 3" xfId="19055" xr:uid="{6402F098-0F95-471A-8BEA-4DF381522F9E}"/>
    <cellStyle name="Separador de milhares 16 4 4" xfId="14173" xr:uid="{1A0C7A33-122F-45EF-AB08-14CACAA383D1}"/>
    <cellStyle name="Separador de milhares 16 4 4 2" xfId="17358" xr:uid="{D9B2EC96-16BB-4AB0-A6DB-DA1DBC7CAC97}"/>
    <cellStyle name="Separador de milhares 16 4 4 2 2" xfId="22584" xr:uid="{DC373C83-1CF8-437B-8431-46A0964C1AF5}"/>
    <cellStyle name="Separador de milhares 16 4 4 3" xfId="20011" xr:uid="{DE6CFC8F-5E5B-4E5B-8C07-CAC167A0314A}"/>
    <cellStyle name="Separador de milhares 16 4 5" xfId="15509" xr:uid="{75AE62CB-13FA-4F26-9AFF-8F94DE1A451B}"/>
    <cellStyle name="Separador de milhares 16 4 5 2" xfId="18081" xr:uid="{A48EFE34-602C-4F67-B6BF-34E60751DFC7}"/>
    <cellStyle name="Separador de milhares 16 4 5 2 2" xfId="23307" xr:uid="{2280EDCF-21DD-4F2F-880B-8BD4434A1E55}"/>
    <cellStyle name="Separador de milhares 16 4 5 3" xfId="20751" xr:uid="{9FFB01C3-7DC8-4D21-96F8-68899ED32B54}"/>
    <cellStyle name="Separador de milhares 16 4 6" xfId="15808" xr:uid="{E84989E7-C605-45C2-95FD-58537932E9F2}"/>
    <cellStyle name="Separador de milhares 16 4 6 2" xfId="21038" xr:uid="{39971C9C-BCDD-4DAC-B100-782B6E5400C5}"/>
    <cellStyle name="Separador de milhares 16 4 7" xfId="18443" xr:uid="{0A20A921-304C-4292-B4EB-FEA2768BB3D8}"/>
    <cellStyle name="Separador de milhares 16 4 8" xfId="9253" xr:uid="{5061A478-0F1C-43CE-A747-03B48E00D6D8}"/>
    <cellStyle name="Separador de milhares 16 5" xfId="2523" xr:uid="{7712150F-85F6-427D-BEAA-BCC3C63D0865}"/>
    <cellStyle name="Separador de milhares 16 5 2" xfId="12548" xr:uid="{91944973-5969-4DD1-9806-2EFB13E60AF4}"/>
    <cellStyle name="Separador de milhares 16 5 2 2" xfId="15066" xr:uid="{7AC8B7D1-F538-4E02-908F-28367992E26E}"/>
    <cellStyle name="Separador de milhares 16 5 2 2 2" xfId="17651" xr:uid="{31760486-3C66-4D83-9925-4A03241ED7A0}"/>
    <cellStyle name="Separador de milhares 16 5 2 2 2 2" xfId="22877" xr:uid="{CE46B97D-65A9-4B7B-BA2B-98A329A2169E}"/>
    <cellStyle name="Separador de milhares 16 5 2 2 3" xfId="20308" xr:uid="{914DFD61-5989-4470-ADB5-284C96EDCCFA}"/>
    <cellStyle name="Separador de milhares 16 5 2 3" xfId="16612" xr:uid="{66DEE784-D5E9-4D06-8254-4A0C45F3A2FA}"/>
    <cellStyle name="Separador de milhares 16 5 2 3 2" xfId="21841" xr:uid="{02558795-B294-47CA-9490-749B79BFDBF4}"/>
    <cellStyle name="Separador de milhares 16 5 2 4" xfId="19259" xr:uid="{90700612-DE0B-4804-8EC6-0F8B8319D755}"/>
    <cellStyle name="Separador de milhares 16 5 3" xfId="13610" xr:uid="{DF25FAB0-03C2-4AC8-8EB5-F10E5C0BBA4E}"/>
    <cellStyle name="Separador de milhares 16 5 3 2" xfId="17302" xr:uid="{E462A69A-D65F-42F9-B36B-0A3DE856733F}"/>
    <cellStyle name="Separador de milhares 16 5 3 2 2" xfId="22528" xr:uid="{1490AC59-0A20-4554-A5F7-A99A43308EEC}"/>
    <cellStyle name="Separador de milhares 16 5 3 3" xfId="19950" xr:uid="{318D0D8B-A585-4153-811D-29E3B2FFB47D}"/>
    <cellStyle name="Separador de milhares 16 5 4" xfId="15440" xr:uid="{FF1093FF-49BE-4E66-8141-7FBCD68B27F5}"/>
    <cellStyle name="Separador de milhares 16 5 4 2" xfId="18012" xr:uid="{29A0BDD4-C817-4084-941A-20DBD9FC1A22}"/>
    <cellStyle name="Separador de milhares 16 5 4 2 2" xfId="23238" xr:uid="{DE259533-0E68-48A8-A46F-CF8530B200A6}"/>
    <cellStyle name="Separador de milhares 16 5 4 3" xfId="20682" xr:uid="{709B193D-EF4B-4AF6-A084-22495F03CC8A}"/>
    <cellStyle name="Separador de milhares 16 5 5" xfId="15999" xr:uid="{E7E8727A-E077-4614-9397-E524BBA2A5E3}"/>
    <cellStyle name="Separador de milhares 16 5 5 2" xfId="21229" xr:uid="{B061245E-21E9-4D47-A6A0-2EC044C20539}"/>
    <cellStyle name="Separador de milhares 16 5 6" xfId="18647" xr:uid="{22CA0A94-8B23-48CC-BBAF-4721C687CF7B}"/>
    <cellStyle name="Separador de milhares 16 5 7" xfId="11906" xr:uid="{AE96FF62-AC63-4464-80D0-44C2ADFF19A4}"/>
    <cellStyle name="Separador de milhares 16 6" xfId="12266" xr:uid="{A15A6DAE-5A59-41E5-98B0-3AA4F8FDD794}"/>
    <cellStyle name="Separador de milhares 16 6 2" xfId="14931" xr:uid="{F6C0A269-69FC-4DB0-9602-054B791F4F96}"/>
    <cellStyle name="Separador de milhares 16 6 2 2" xfId="17516" xr:uid="{4B590925-6D2E-4C27-855E-F3479D276E62}"/>
    <cellStyle name="Separador de milhares 16 6 2 2 2" xfId="22742" xr:uid="{D6930109-5F5C-4786-8E88-05FAAC299EFC}"/>
    <cellStyle name="Separador de milhares 16 6 2 3" xfId="20173" xr:uid="{FD4DD3DD-DAFD-4DFB-886B-FF550ED915DD}"/>
    <cellStyle name="Separador de milhares 16 6 3" xfId="16331" xr:uid="{5C0D45D3-5176-4173-B4E1-2FFBD8BA8ABB}"/>
    <cellStyle name="Separador de milhares 16 6 3 2" xfId="21560" xr:uid="{B5FEA6CD-C46E-4DC1-8B2C-64555B6D4A73}"/>
    <cellStyle name="Separador de milhares 16 6 4" xfId="18978" xr:uid="{19E177BE-ECA3-432D-A14F-7056F9D407EA}"/>
    <cellStyle name="Separador de milhares 16 7" xfId="13146" xr:uid="{E277969B-F96C-49CB-BB12-90309422426A}"/>
    <cellStyle name="Separador de milhares 16 7 2" xfId="17166" xr:uid="{E1EF28C3-7DD1-4CC8-9BF6-0F7D899BBB68}"/>
    <cellStyle name="Separador de milhares 16 7 2 2" xfId="22392" xr:uid="{99A2D2CE-E852-4D21-B0DE-65C2EC85C8CD}"/>
    <cellStyle name="Separador de milhares 16 7 3" xfId="19810" xr:uid="{2FADD01A-217D-4A20-9AA5-6481717765A4}"/>
    <cellStyle name="Separador de milhares 16 8" xfId="15305" xr:uid="{EF9BE80B-84AA-4F0F-A9EF-DB614F936CC8}"/>
    <cellStyle name="Separador de milhares 16 8 2" xfId="17877" xr:uid="{55B7FC9D-295B-434A-82D4-2EFCF5665FC4}"/>
    <cellStyle name="Separador de milhares 16 8 2 2" xfId="23103" xr:uid="{E22736DD-918D-4CE5-85D1-A5E4BE29EBA4}"/>
    <cellStyle name="Separador de milhares 16 8 3" xfId="20547" xr:uid="{875AFD83-EFDF-455F-9808-393793C4CBDA}"/>
    <cellStyle name="Separador de milhares 16 9" xfId="15739" xr:uid="{252194ED-FA45-430B-8F4A-FD2823199B77}"/>
    <cellStyle name="Separador de milhares 16 9 2" xfId="20969" xr:uid="{117AD5C8-7D03-4E42-AAE7-0FA9668199EC}"/>
    <cellStyle name="Separador de milhares 17" xfId="555" xr:uid="{0289C50D-18CB-4095-A7B8-675DBE39F82C}"/>
    <cellStyle name="Separador de milhares 17 10" xfId="18367" xr:uid="{0A6C07E1-4A07-4785-A09C-59F288C3CF3B}"/>
    <cellStyle name="Separador de milhares 17 11" xfId="7629" xr:uid="{A66AA971-95D8-49EB-88F9-F16146275940}"/>
    <cellStyle name="Separador de milhares 17 2" xfId="1504" xr:uid="{BBF5B2C0-B48C-4E42-9136-CB9AB7F19EBC}"/>
    <cellStyle name="Separador de milhares 17 2 2" xfId="4782" xr:uid="{A0890E72-B208-4DC2-807F-E44389B158A8}"/>
    <cellStyle name="Separador de milhares 17 2 2 2" xfId="12644" xr:uid="{D91F03CB-10E6-47BB-B428-DD02635A0FDC}"/>
    <cellStyle name="Separador de milhares 17 2 2 2 2" xfId="15162" xr:uid="{46F94BD4-9169-4AE9-8393-9BF5F536AC7F}"/>
    <cellStyle name="Separador de milhares 17 2 2 2 2 2" xfId="17747" xr:uid="{154BCC4A-8A9D-4C3A-BEF3-51F48B82B07A}"/>
    <cellStyle name="Separador de milhares 17 2 2 2 2 2 2" xfId="22973" xr:uid="{AD1C7C41-4403-4257-9D5B-0E72DA941343}"/>
    <cellStyle name="Separador de milhares 17 2 2 2 2 3" xfId="20404" xr:uid="{3C18ED66-F76E-4AA9-B303-38320619142C}"/>
    <cellStyle name="Separador de milhares 17 2 2 2 3" xfId="16708" xr:uid="{B3B117AE-5A6F-4D5F-B36B-902D2DECDECE}"/>
    <cellStyle name="Separador de milhares 17 2 2 2 3 2" xfId="21937" xr:uid="{6E577139-35EE-4196-B14C-EF06EAE21BE4}"/>
    <cellStyle name="Separador de milhares 17 2 2 2 4" xfId="19355" xr:uid="{D668233D-27FF-42C4-8589-D3DE39764774}"/>
    <cellStyle name="Separador de milhares 17 2 2 3" xfId="14290" xr:uid="{A718B341-D2DA-4F43-8B4C-F9B83AD9795B}"/>
    <cellStyle name="Separador de milhares 17 2 2 3 2" xfId="17385" xr:uid="{FC158292-DAEB-4E27-9A4C-EAED94FF0B63}"/>
    <cellStyle name="Separador de milhares 17 2 2 3 2 2" xfId="22611" xr:uid="{5656B318-7036-4CB8-BDE3-3FAA23831EB6}"/>
    <cellStyle name="Separador de milhares 17 2 2 3 3" xfId="20038" xr:uid="{7C439D42-F038-4B54-A382-437A4DE15A64}"/>
    <cellStyle name="Separador de milhares 17 2 2 4" xfId="15536" xr:uid="{CAA04FCB-AC1D-475D-AF39-21092A16A91D}"/>
    <cellStyle name="Separador de milhares 17 2 2 4 2" xfId="18108" xr:uid="{FAD2F4C6-FE1B-42BB-9741-DBB08F32977D}"/>
    <cellStyle name="Separador de milhares 17 2 2 4 2 2" xfId="23334" xr:uid="{69487346-14A6-4C07-ADE7-3CB8B4135B06}"/>
    <cellStyle name="Separador de milhares 17 2 2 4 3" xfId="20778" xr:uid="{671EA7E3-D64E-4B4F-8755-6E5905609AA6}"/>
    <cellStyle name="Separador de milhares 17 2 2 5" xfId="16095" xr:uid="{34714851-4659-4804-A1A1-10DB1A85DBF0}"/>
    <cellStyle name="Separador de milhares 17 2 2 5 2" xfId="21325" xr:uid="{3E8296C8-2FE5-4D66-AF4E-FFBB6BBE8755}"/>
    <cellStyle name="Separador de milhares 17 2 2 6" xfId="18743" xr:uid="{20E4953A-0B29-4E83-8896-048DD89D4907}"/>
    <cellStyle name="Separador de milhares 17 2 2 7" xfId="12002" xr:uid="{E466FE94-41EE-4D9B-AA9D-54D304C0CE09}"/>
    <cellStyle name="Separador de milhares 17 2 3" xfId="12371" xr:uid="{F59CC781-9CE0-44CB-AD2A-6E8133C2DA96}"/>
    <cellStyle name="Separador de milhares 17 2 3 2" xfId="14974" xr:uid="{868687CC-5672-4E03-80B1-7B8AF804B9AB}"/>
    <cellStyle name="Separador de milhares 17 2 3 2 2" xfId="17559" xr:uid="{A79DDDEA-04D0-41B2-B2FA-B283EAA70312}"/>
    <cellStyle name="Separador de milhares 17 2 3 2 2 2" xfId="22785" xr:uid="{BD417FF8-4CEC-43CE-8509-954AFD051BB0}"/>
    <cellStyle name="Separador de milhares 17 2 3 2 3" xfId="20216" xr:uid="{5036A1A3-A592-4743-8CFB-B0C0946EFCE9}"/>
    <cellStyle name="Separador de milhares 17 2 3 3" xfId="16435" xr:uid="{E8464E2A-2437-4E81-84D1-F44920161D4C}"/>
    <cellStyle name="Separador de milhares 17 2 3 3 2" xfId="21664" xr:uid="{F8EC1ED2-4632-4D0A-90AF-44302DCEBC5C}"/>
    <cellStyle name="Separador de milhares 17 2 3 4" xfId="19082" xr:uid="{007C0BA6-DB69-44BD-B964-55BF994AF166}"/>
    <cellStyle name="Separador de milhares 17 2 4" xfId="13320" xr:uid="{8B1E14C2-752A-4096-9F6B-FFC153E2157B}"/>
    <cellStyle name="Separador de milhares 17 2 4 2" xfId="17209" xr:uid="{3000BC6E-3AD3-41F0-9AA7-DDDA935243CB}"/>
    <cellStyle name="Separador de milhares 17 2 4 2 2" xfId="22435" xr:uid="{ADDBCC03-9F8E-4D30-AEF0-050BFF29B29F}"/>
    <cellStyle name="Separador de milhares 17 2 4 3" xfId="19856" xr:uid="{30BBF930-15AD-4D36-B46D-8270CBFED54B}"/>
    <cellStyle name="Separador de milhares 17 2 5" xfId="15348" xr:uid="{BC454C4B-DE06-4649-A89E-32D5685F3C07}"/>
    <cellStyle name="Separador de milhares 17 2 5 2" xfId="17920" xr:uid="{B8FD98D0-FEA3-43C7-86BD-1E0E284EE995}"/>
    <cellStyle name="Separador de milhares 17 2 5 2 2" xfId="23146" xr:uid="{1D8005E5-B5D3-4A44-862A-AB29E9BCC199}"/>
    <cellStyle name="Separador de milhares 17 2 5 3" xfId="20590" xr:uid="{6C374B1B-127F-45F3-9AE9-33DB1E2519EF}"/>
    <cellStyle name="Separador de milhares 17 2 6" xfId="15835" xr:uid="{0559E0A4-5453-4057-94B7-0A528DD37625}"/>
    <cellStyle name="Separador de milhares 17 2 6 2" xfId="21065" xr:uid="{67ECD235-58C6-4C2B-9766-DCD62CA8E458}"/>
    <cellStyle name="Separador de milhares 17 2 7" xfId="18470" xr:uid="{FEE36E01-162D-4F30-A97B-7C1F9C20167C}"/>
    <cellStyle name="Separador de milhares 17 2 8" xfId="9389" xr:uid="{692B8E5B-03D8-437E-A3D5-FBE936ABC957}"/>
    <cellStyle name="Separador de milhares 17 3" xfId="6019" xr:uid="{40AA4F11-4C8A-4063-8AF1-BDAF95B15FDE}"/>
    <cellStyle name="Separador de milhares 17 3 2" xfId="12037" xr:uid="{64846D5C-C479-4DEC-B241-DC91AD30D94C}"/>
    <cellStyle name="Separador de milhares 17 3 2 2" xfId="12679" xr:uid="{E3192146-E94C-4BFB-A4B9-25C4B88E3F0F}"/>
    <cellStyle name="Separador de milhares 17 3 2 2 2" xfId="16743" xr:uid="{B33DF074-4686-42C2-8179-D1AA9E442E1F}"/>
    <cellStyle name="Separador de milhares 17 3 2 2 2 2" xfId="21972" xr:uid="{326CBC93-A477-4B1C-9D89-17A691F324BC}"/>
    <cellStyle name="Separador de milhares 17 3 2 2 3" xfId="19390" xr:uid="{8977BCA8-A44D-44B7-9FE7-2BD25D3FFFFF}"/>
    <cellStyle name="Separador de milhares 17 3 2 3" xfId="15197" xr:uid="{97E8803A-5B5E-4A3C-97D6-6925129F1910}"/>
    <cellStyle name="Separador de milhares 17 3 2 3 2" xfId="17782" xr:uid="{7616302D-7239-44E7-B598-EABB600DB979}"/>
    <cellStyle name="Separador de milhares 17 3 2 3 2 2" xfId="23008" xr:uid="{E57ABB7A-39B3-441B-903D-2AE77B55E031}"/>
    <cellStyle name="Separador de milhares 17 3 2 3 3" xfId="20439" xr:uid="{D5E25AE0-721E-4E4D-8224-FB56F26EFEF9}"/>
    <cellStyle name="Separador de milhares 17 3 2 4" xfId="16130" xr:uid="{D076E122-6F4C-4688-8FB4-60B2F2111256}"/>
    <cellStyle name="Separador de milhares 17 3 2 4 2" xfId="21360" xr:uid="{62064621-0544-4879-B7B3-50A02F51CCC0}"/>
    <cellStyle name="Separador de milhares 17 3 2 5" xfId="18778" xr:uid="{4734A460-C59A-4E06-ACBC-AFAC534B3EFA}"/>
    <cellStyle name="Separador de milhares 17 3 3" xfId="12406" xr:uid="{FEEAF79C-1AD8-433D-AEC9-36E95970DED5}"/>
    <cellStyle name="Separador de milhares 17 3 3 2" xfId="16470" xr:uid="{0B25AF86-C789-49EA-9BD3-8F95BCA19FCA}"/>
    <cellStyle name="Separador de milhares 17 3 3 2 2" xfId="21699" xr:uid="{E5D9E3DD-B6B2-4B2D-A113-76DCCDF143E8}"/>
    <cellStyle name="Separador de milhares 17 3 3 3" xfId="19117" xr:uid="{BF7554D2-B014-40AD-81AA-51B2C8B4A96D}"/>
    <cellStyle name="Separador de milhares 17 3 4" xfId="14827" xr:uid="{29ECCEAF-96C6-4232-9496-1F68539534AA}"/>
    <cellStyle name="Separador de milhares 17 3 4 2" xfId="17420" xr:uid="{0E782583-B07F-4463-8B95-062EE5630F18}"/>
    <cellStyle name="Separador de milhares 17 3 4 2 2" xfId="22646" xr:uid="{2F0242C2-31BB-47F4-9353-FA972DFB3CA0}"/>
    <cellStyle name="Separador de milhares 17 3 4 3" xfId="20073" xr:uid="{235872FF-955D-4BD9-A3A2-9E7C6BF8B930}"/>
    <cellStyle name="Separador de milhares 17 3 5" xfId="15571" xr:uid="{9A6AFADF-9CF0-492F-A5EA-DC00549F72EC}"/>
    <cellStyle name="Separador de milhares 17 3 5 2" xfId="18143" xr:uid="{C4A56791-2D14-4B85-B0BC-00F0517F73DF}"/>
    <cellStyle name="Separador de milhares 17 3 5 2 2" xfId="23369" xr:uid="{EB9527E4-C63F-4533-ADBA-BE92A9666BCA}"/>
    <cellStyle name="Separador de milhares 17 3 5 3" xfId="20813" xr:uid="{93591B12-4AC3-45FF-9F0D-918ADB46B863}"/>
    <cellStyle name="Separador de milhares 17 3 6" xfId="15870" xr:uid="{9364D770-5C0C-491A-86A2-DD10820B6D58}"/>
    <cellStyle name="Separador de milhares 17 3 6 2" xfId="21100" xr:uid="{21C2E620-1161-46E7-816F-D39D4512660F}"/>
    <cellStyle name="Separador de milhares 17 3 7" xfId="18505" xr:uid="{DDFE2310-9B6F-4FB2-9DC8-B353A8445D3F}"/>
    <cellStyle name="Separador de milhares 17 3 8" xfId="10626" xr:uid="{32D836AE-3F2A-4A57-A200-C40EFF7DF775}"/>
    <cellStyle name="Separador de milhares 17 4" xfId="4373" xr:uid="{5826379F-1D56-4CFE-90D1-A1C88E026E53}"/>
    <cellStyle name="Separador de milhares 17 4 2" xfId="11976" xr:uid="{965E796F-8AA5-4A19-8963-DEE1D9A36B1F}"/>
    <cellStyle name="Separador de milhares 17 4 2 2" xfId="12618" xr:uid="{30FCB8D8-F105-4EDF-88C5-D0D4A21030E8}"/>
    <cellStyle name="Separador de milhares 17 4 2 2 2" xfId="16682" xr:uid="{DAD7F2E0-DF26-42FE-96F7-8A10B03AD9B2}"/>
    <cellStyle name="Separador de milhares 17 4 2 2 2 2" xfId="21911" xr:uid="{C2704DF8-793A-4807-9BCC-F73AB52F914C}"/>
    <cellStyle name="Separador de milhares 17 4 2 2 3" xfId="19329" xr:uid="{9B735CC0-FA0F-428A-BB2D-794DE88C10D7}"/>
    <cellStyle name="Separador de milhares 17 4 2 3" xfId="15136" xr:uid="{8E6308E5-77A0-4B81-9F3B-B5F5E81ADAF5}"/>
    <cellStyle name="Separador de milhares 17 4 2 3 2" xfId="17721" xr:uid="{3B04414C-4EEE-451C-9E57-9F7D32078C60}"/>
    <cellStyle name="Separador de milhares 17 4 2 3 2 2" xfId="22947" xr:uid="{660FA837-D4DE-4445-B634-56257FD7F22B}"/>
    <cellStyle name="Separador de milhares 17 4 2 3 3" xfId="20378" xr:uid="{4715C889-161B-47A0-8478-5C56C25D4F8A}"/>
    <cellStyle name="Separador de milhares 17 4 2 4" xfId="16069" xr:uid="{494A1361-3259-457A-A88B-F336DD5EEB54}"/>
    <cellStyle name="Separador de milhares 17 4 2 4 2" xfId="21299" xr:uid="{87B1883E-B44D-4A10-9C9B-B92EC6BFC2D4}"/>
    <cellStyle name="Separador de milhares 17 4 2 5" xfId="18717" xr:uid="{2A5C33C6-5C50-4643-A231-4B462AE9DE78}"/>
    <cellStyle name="Separador de milhares 17 4 3" xfId="12344" xr:uid="{3D1AC2AF-548A-4781-B59B-275424A6E580}"/>
    <cellStyle name="Separador de milhares 17 4 3 2" xfId="16409" xr:uid="{3056E302-B28D-4D2F-895A-F29DE2A88061}"/>
    <cellStyle name="Separador de milhares 17 4 3 2 2" xfId="21638" xr:uid="{03022E8C-9727-491D-BB44-788F3190A9CC}"/>
    <cellStyle name="Separador de milhares 17 4 3 3" xfId="19056" xr:uid="{090EF6E2-FEAD-4ED4-99BD-FEB289AB87FF}"/>
    <cellStyle name="Separador de milhares 17 4 4" xfId="14174" xr:uid="{557F7DFB-A9FB-4068-B4A9-19A171589194}"/>
    <cellStyle name="Separador de milhares 17 4 4 2" xfId="17359" xr:uid="{CFCB77EB-BC70-4BBD-B61C-DFFF77825748}"/>
    <cellStyle name="Separador de milhares 17 4 4 2 2" xfId="22585" xr:uid="{A0CBF3CD-4312-4E7E-A7CB-B1AF9C5398E3}"/>
    <cellStyle name="Separador de milhares 17 4 4 3" xfId="20012" xr:uid="{BB5AAEA9-6762-4049-A1ED-15A64AC9CDC3}"/>
    <cellStyle name="Separador de milhares 17 4 5" xfId="15510" xr:uid="{099F6FB4-A80E-4A79-8FFC-10239F0D9353}"/>
    <cellStyle name="Separador de milhares 17 4 5 2" xfId="18082" xr:uid="{45A1675F-208B-4B97-873E-F6107AFBCF0F}"/>
    <cellStyle name="Separador de milhares 17 4 5 2 2" xfId="23308" xr:uid="{DAA13D4D-6624-4D6C-9006-62AFA2987C65}"/>
    <cellStyle name="Separador de milhares 17 4 5 3" xfId="20752" xr:uid="{AD836978-BFE6-4508-8CBB-50F5BA44F187}"/>
    <cellStyle name="Separador de milhares 17 4 6" xfId="15809" xr:uid="{9C0E5F36-A995-4B05-879B-8CD8212F0140}"/>
    <cellStyle name="Separador de milhares 17 4 6 2" xfId="21039" xr:uid="{54D477E0-47CC-4006-91FB-DB2D9FEACDD5}"/>
    <cellStyle name="Separador de milhares 17 4 7" xfId="18444" xr:uid="{0A13A7F1-4CE0-44DD-805E-10804C2E04EA}"/>
    <cellStyle name="Separador de milhares 17 4 8" xfId="9254" xr:uid="{8DE0DD65-9BE0-4DE0-BA3B-80FB2FFC58D3}"/>
    <cellStyle name="Separador de milhares 17 5" xfId="2538" xr:uid="{64C469AA-E973-4980-BE21-703052C657C3}"/>
    <cellStyle name="Separador de milhares 17 5 2" xfId="12549" xr:uid="{644DE3C1-5A55-471E-B8AF-CCE0BDBC3185}"/>
    <cellStyle name="Separador de milhares 17 5 2 2" xfId="15067" xr:uid="{244EC6D8-9FEA-4EC9-9F8A-D5FEF5945403}"/>
    <cellStyle name="Separador de milhares 17 5 2 2 2" xfId="17652" xr:uid="{20A0B479-345B-499F-B4C0-07CB21864471}"/>
    <cellStyle name="Separador de milhares 17 5 2 2 2 2" xfId="22878" xr:uid="{10DAA9CA-CD75-451E-AC38-BE808D6619A4}"/>
    <cellStyle name="Separador de milhares 17 5 2 2 3" xfId="20309" xr:uid="{2680334E-0126-4382-9608-EEF8451830E4}"/>
    <cellStyle name="Separador de milhares 17 5 2 3" xfId="16613" xr:uid="{14656567-08DF-4F62-B3CF-3149F6DD44BF}"/>
    <cellStyle name="Separador de milhares 17 5 2 3 2" xfId="21842" xr:uid="{A88BA6C9-C30F-416F-AAF6-F45872CD6740}"/>
    <cellStyle name="Separador de milhares 17 5 2 4" xfId="19260" xr:uid="{53CBF134-0CC9-4279-BEC6-3457E1D9BD03}"/>
    <cellStyle name="Separador de milhares 17 5 3" xfId="13625" xr:uid="{74EA855B-E5B3-416E-BF65-FD893B9D6449}"/>
    <cellStyle name="Separador de milhares 17 5 3 2" xfId="17303" xr:uid="{4298DBA6-DA17-4E22-8E2B-342D1A0F693D}"/>
    <cellStyle name="Separador de milhares 17 5 3 2 2" xfId="22529" xr:uid="{BA7E4DE8-0CFE-4601-9C9D-B25BE21D731A}"/>
    <cellStyle name="Separador de milhares 17 5 3 3" xfId="19951" xr:uid="{0940DDC6-9A94-46F8-821A-C88028F1ADAC}"/>
    <cellStyle name="Separador de milhares 17 5 4" xfId="15441" xr:uid="{2720CBD5-6404-4723-A6B2-B2537F187862}"/>
    <cellStyle name="Separador de milhares 17 5 4 2" xfId="18013" xr:uid="{36DB8FA3-FB36-4A04-A7C9-3134F7714A93}"/>
    <cellStyle name="Separador de milhares 17 5 4 2 2" xfId="23239" xr:uid="{AAA56F00-4274-4163-AF2D-DD13A4E750DF}"/>
    <cellStyle name="Separador de milhares 17 5 4 3" xfId="20683" xr:uid="{9439E732-EB47-4471-B584-B1A457ABF33D}"/>
    <cellStyle name="Separador de milhares 17 5 5" xfId="16000" xr:uid="{57199101-41F5-40E4-84E8-02407333598D}"/>
    <cellStyle name="Separador de milhares 17 5 5 2" xfId="21230" xr:uid="{167E650C-056F-42DE-9F65-D785FE02C035}"/>
    <cellStyle name="Separador de milhares 17 5 6" xfId="18648" xr:uid="{A7D385E6-BF79-4F16-8D14-AF8E0B70B77A}"/>
    <cellStyle name="Separador de milhares 17 5 7" xfId="11907" xr:uid="{8FEEE9E6-8338-4DD5-B970-43FB857691E8}"/>
    <cellStyle name="Separador de milhares 17 6" xfId="12267" xr:uid="{1109876D-20D0-4E84-BEDC-CE960774FCF9}"/>
    <cellStyle name="Separador de milhares 17 6 2" xfId="14932" xr:uid="{42C9A096-C4F6-431F-B741-ECF75F74D187}"/>
    <cellStyle name="Separador de milhares 17 6 2 2" xfId="17517" xr:uid="{2EC70C37-CF31-4A89-9156-02E3688BC58B}"/>
    <cellStyle name="Separador de milhares 17 6 2 2 2" xfId="22743" xr:uid="{E775D00E-F896-43A3-9114-4374F5D9B3A5}"/>
    <cellStyle name="Separador de milhares 17 6 2 3" xfId="20174" xr:uid="{5E4FD1FE-DB9D-416D-AF95-4C84A51A7F0A}"/>
    <cellStyle name="Separador de milhares 17 6 3" xfId="16332" xr:uid="{AEAE6AB8-2501-4A25-96AA-997A2056745A}"/>
    <cellStyle name="Separador de milhares 17 6 3 2" xfId="21561" xr:uid="{55772A8B-FFFF-4D01-BEED-335760F42D34}"/>
    <cellStyle name="Separador de milhares 17 6 4" xfId="18979" xr:uid="{2F3F31EA-4432-43CD-BC1B-7A6D76C85D87}"/>
    <cellStyle name="Separador de milhares 17 7" xfId="13147" xr:uid="{DD977DAF-50F7-49FE-9AE2-DF62FDF09ACA}"/>
    <cellStyle name="Separador de milhares 17 7 2" xfId="17167" xr:uid="{ACF540B2-8D95-4D02-AD2D-3BEFC7957F66}"/>
    <cellStyle name="Separador de milhares 17 7 2 2" xfId="22393" xr:uid="{AE139772-A57A-4ED8-A66B-39E05DC0B70C}"/>
    <cellStyle name="Separador de milhares 17 7 3" xfId="19811" xr:uid="{9D79A0AC-993C-4E49-9898-8846C868017F}"/>
    <cellStyle name="Separador de milhares 17 8" xfId="15306" xr:uid="{8A29A0B2-5E58-44A8-B151-6D86C06EE3F7}"/>
    <cellStyle name="Separador de milhares 17 8 2" xfId="17878" xr:uid="{987092AA-F919-4AAA-A0C6-E439978630CD}"/>
    <cellStyle name="Separador de milhares 17 8 2 2" xfId="23104" xr:uid="{9EFF5D54-C13A-444D-872A-C4701DB3CC73}"/>
    <cellStyle name="Separador de milhares 17 8 3" xfId="20548" xr:uid="{BA887674-6278-4383-8DD5-9122892E29A6}"/>
    <cellStyle name="Separador de milhares 17 9" xfId="15740" xr:uid="{C2AC8D6A-B0C3-4453-A85E-441A27134962}"/>
    <cellStyle name="Separador de milhares 17 9 2" xfId="20970" xr:uid="{81A0BA5E-93E7-406F-9B11-B2D80E6909DF}"/>
    <cellStyle name="Separador de milhares 18" xfId="570" xr:uid="{9F275718-73C8-44B1-932D-4654DF0B610B}"/>
    <cellStyle name="Separador de milhares 18 10" xfId="18368" xr:uid="{4D839AC0-ECFB-4E61-A6CF-F7745B3C4750}"/>
    <cellStyle name="Separador de milhares 18 11" xfId="7644" xr:uid="{5573EDA7-F51C-428B-9146-F064B86F07D5}"/>
    <cellStyle name="Separador de milhares 18 2" xfId="1519" xr:uid="{4177C87D-E8B8-4F89-B76A-98D249C84A09}"/>
    <cellStyle name="Separador de milhares 18 2 2" xfId="4784" xr:uid="{2427C823-D585-4A30-B72F-C9AFF604D308}"/>
    <cellStyle name="Separador de milhares 18 2 2 2" xfId="12645" xr:uid="{7763B352-D239-4D13-81FB-9ED36FCABBA9}"/>
    <cellStyle name="Separador de milhares 18 2 2 2 2" xfId="15163" xr:uid="{6C2A344B-24A4-46AD-99B5-D8818CA9E1AA}"/>
    <cellStyle name="Separador de milhares 18 2 2 2 2 2" xfId="17748" xr:uid="{B44A4DAB-1C11-4942-863D-1231AFF6ADDF}"/>
    <cellStyle name="Separador de milhares 18 2 2 2 2 2 2" xfId="22974" xr:uid="{573E4F56-D8B1-4B7C-87C7-FC64BDEC37AA}"/>
    <cellStyle name="Separador de milhares 18 2 2 2 2 3" xfId="20405" xr:uid="{B7C6358E-5B77-47EB-9B03-B04CCE9CBF0C}"/>
    <cellStyle name="Separador de milhares 18 2 2 2 3" xfId="16709" xr:uid="{EEFFB035-4987-4FE0-802F-DA9F27C98E6B}"/>
    <cellStyle name="Separador de milhares 18 2 2 2 3 2" xfId="21938" xr:uid="{9EB5F62F-C4A3-4752-A4B0-E7478B23A086}"/>
    <cellStyle name="Separador de milhares 18 2 2 2 4" xfId="19356" xr:uid="{EB51E7C0-49CB-457F-B184-D9F4BB2FDE3D}"/>
    <cellStyle name="Separador de milhares 18 2 2 3" xfId="14292" xr:uid="{41CBF6ED-B956-415A-A3E1-9A72FF4A1F44}"/>
    <cellStyle name="Separador de milhares 18 2 2 3 2" xfId="17386" xr:uid="{EF91533A-78DC-4970-996A-E88FA7B91ADE}"/>
    <cellStyle name="Separador de milhares 18 2 2 3 2 2" xfId="22612" xr:uid="{32231457-4AB8-4FF4-9004-25F5D1D4C470}"/>
    <cellStyle name="Separador de milhares 18 2 2 3 3" xfId="20039" xr:uid="{E228D196-4C6A-429C-9306-666D7B22BBA7}"/>
    <cellStyle name="Separador de milhares 18 2 2 4" xfId="15537" xr:uid="{5958253A-543A-4C27-8C2A-370FDC0A1E56}"/>
    <cellStyle name="Separador de milhares 18 2 2 4 2" xfId="18109" xr:uid="{50337DD6-0E08-41DE-B522-1924DAE06B3B}"/>
    <cellStyle name="Separador de milhares 18 2 2 4 2 2" xfId="23335" xr:uid="{090E2CDB-4D42-43D6-8FD1-DC4C1AD26AC3}"/>
    <cellStyle name="Separador de milhares 18 2 2 4 3" xfId="20779" xr:uid="{045960A7-E3BA-4C6A-A7C4-BA2B6B1FDE5D}"/>
    <cellStyle name="Separador de milhares 18 2 2 5" xfId="16096" xr:uid="{DF0E7AAA-664B-476F-B136-F2E55062061A}"/>
    <cellStyle name="Separador de milhares 18 2 2 5 2" xfId="21326" xr:uid="{2014F643-7DBE-47C7-A929-F2A658938E25}"/>
    <cellStyle name="Separador de milhares 18 2 2 6" xfId="18744" xr:uid="{9283CC05-55B9-4A7C-B664-C6DBCB36CE4F}"/>
    <cellStyle name="Separador de milhares 18 2 2 7" xfId="12003" xr:uid="{5F59FE2E-4C19-4231-9341-D877B388CBA0}"/>
    <cellStyle name="Separador de milhares 18 2 3" xfId="12372" xr:uid="{D98E1197-A508-4445-9F4D-D3D61F9996CB}"/>
    <cellStyle name="Separador de milhares 18 2 3 2" xfId="14975" xr:uid="{7E4B2615-246E-4A4C-B0D3-3EE5B7944C52}"/>
    <cellStyle name="Separador de milhares 18 2 3 2 2" xfId="17560" xr:uid="{ECC3C723-F8D3-4339-8C34-CCEC42A6F317}"/>
    <cellStyle name="Separador de milhares 18 2 3 2 2 2" xfId="22786" xr:uid="{64293909-577A-4318-985E-566FADC64A13}"/>
    <cellStyle name="Separador de milhares 18 2 3 2 3" xfId="20217" xr:uid="{883E123C-B30D-455C-A5A0-D8110D6C9795}"/>
    <cellStyle name="Separador de milhares 18 2 3 3" xfId="16436" xr:uid="{E8FD02C2-9E2A-40C9-A1B6-0B5F0630A8E3}"/>
    <cellStyle name="Separador de milhares 18 2 3 3 2" xfId="21665" xr:uid="{E9C457C0-B929-438B-85E4-7BEEF717CD74}"/>
    <cellStyle name="Separador de milhares 18 2 3 4" xfId="19083" xr:uid="{70395E4D-2DDA-4F9C-B996-38D3D63700DD}"/>
    <cellStyle name="Separador de milhares 18 2 4" xfId="13322" xr:uid="{8FF362CF-0608-4794-8CA6-E474B2B3A09A}"/>
    <cellStyle name="Separador de milhares 18 2 4 2" xfId="17210" xr:uid="{CE621592-579D-4998-94A0-8A8E5A9F262C}"/>
    <cellStyle name="Separador de milhares 18 2 4 2 2" xfId="22436" xr:uid="{45C96D9F-10A8-4DB9-93C2-EF2B16F8FA40}"/>
    <cellStyle name="Separador de milhares 18 2 4 3" xfId="19857" xr:uid="{5081D5EA-A28B-44EE-B1CD-AE56CE99A9C9}"/>
    <cellStyle name="Separador de milhares 18 2 5" xfId="15349" xr:uid="{0DF6082A-9FAE-4096-8536-9CFF1945B3C1}"/>
    <cellStyle name="Separador de milhares 18 2 5 2" xfId="17921" xr:uid="{0960B9FF-5AFC-4A5B-B025-80B597F3FC1A}"/>
    <cellStyle name="Separador de milhares 18 2 5 2 2" xfId="23147" xr:uid="{8B97C46C-D689-4BFF-8FB5-5E99DF797557}"/>
    <cellStyle name="Separador de milhares 18 2 5 3" xfId="20591" xr:uid="{E0EDDAB5-1FA3-4499-A2F4-2933BF965801}"/>
    <cellStyle name="Separador de milhares 18 2 6" xfId="15836" xr:uid="{37078422-ACDA-4A84-8AF8-F494ACB01919}"/>
    <cellStyle name="Separador de milhares 18 2 6 2" xfId="21066" xr:uid="{F2A53786-2280-4356-B4D8-D1D3AB58B4F0}"/>
    <cellStyle name="Separador de milhares 18 2 7" xfId="18471" xr:uid="{0E14BA20-4081-49EE-804E-EEC6245419CF}"/>
    <cellStyle name="Separador de milhares 18 2 8" xfId="9391" xr:uid="{0027F079-D16B-4523-806C-8DD0700E1DD5}"/>
    <cellStyle name="Separador de milhares 18 3" xfId="6021" xr:uid="{02251176-B28E-473E-A75C-26267FEEC5C0}"/>
    <cellStyle name="Separador de milhares 18 3 2" xfId="12038" xr:uid="{EE3764AB-7EA7-4044-B06C-3ABFED3A21DD}"/>
    <cellStyle name="Separador de milhares 18 3 2 2" xfId="12680" xr:uid="{FB4DE672-59CC-4628-9987-F91C11459FE2}"/>
    <cellStyle name="Separador de milhares 18 3 2 2 2" xfId="16744" xr:uid="{5372151E-9DE5-4A76-B65A-1230340DF3B2}"/>
    <cellStyle name="Separador de milhares 18 3 2 2 2 2" xfId="21973" xr:uid="{E71516A0-407A-45F7-BC71-A6387992897D}"/>
    <cellStyle name="Separador de milhares 18 3 2 2 3" xfId="19391" xr:uid="{9244B5C5-E486-45A9-BB35-57B1A9C6B331}"/>
    <cellStyle name="Separador de milhares 18 3 2 3" xfId="15198" xr:uid="{4FC15A24-C23A-4EBD-BA75-F5D620D78B88}"/>
    <cellStyle name="Separador de milhares 18 3 2 3 2" xfId="17783" xr:uid="{C2843B82-9BF1-407A-A3CF-3A98D586E75C}"/>
    <cellStyle name="Separador de milhares 18 3 2 3 2 2" xfId="23009" xr:uid="{97965E5A-8306-43FE-AC33-E58831716A55}"/>
    <cellStyle name="Separador de milhares 18 3 2 3 3" xfId="20440" xr:uid="{2CD31562-3904-45C7-9332-F3022BE917D6}"/>
    <cellStyle name="Separador de milhares 18 3 2 4" xfId="16131" xr:uid="{F5DB4D71-1DE4-42CE-B6C5-D254E39EA569}"/>
    <cellStyle name="Separador de milhares 18 3 2 4 2" xfId="21361" xr:uid="{36B1FB2C-81D5-4103-866B-576B88471600}"/>
    <cellStyle name="Separador de milhares 18 3 2 5" xfId="18779" xr:uid="{F6AB0EED-A762-4974-B3C1-EACDFDA88A5D}"/>
    <cellStyle name="Separador de milhares 18 3 3" xfId="12407" xr:uid="{ACE65453-F784-4326-A6F9-4E60BD22FB05}"/>
    <cellStyle name="Separador de milhares 18 3 3 2" xfId="16471" xr:uid="{9EEC3A3E-833D-4395-949A-2F81A1DCA47F}"/>
    <cellStyle name="Separador de milhares 18 3 3 2 2" xfId="21700" xr:uid="{C096A95C-7FE4-49F4-BE04-378D862FC0A1}"/>
    <cellStyle name="Separador de milhares 18 3 3 3" xfId="19118" xr:uid="{7AA9542A-1106-40D5-BBA6-61371328F7C2}"/>
    <cellStyle name="Separador de milhares 18 3 4" xfId="14828" xr:uid="{E29F9A8E-A404-4247-82AF-03EE2DA313D4}"/>
    <cellStyle name="Separador de milhares 18 3 4 2" xfId="17421" xr:uid="{50862C51-5F93-40A0-A507-4C33F6FE6A27}"/>
    <cellStyle name="Separador de milhares 18 3 4 2 2" xfId="22647" xr:uid="{978C4CE8-6609-470D-A546-4D7A2E8DC725}"/>
    <cellStyle name="Separador de milhares 18 3 4 3" xfId="20074" xr:uid="{2216BA78-4EF7-46C8-8D3F-2053AEF82507}"/>
    <cellStyle name="Separador de milhares 18 3 5" xfId="15572" xr:uid="{771E51E1-2B0D-48D7-B1F0-AF3C54B85AF7}"/>
    <cellStyle name="Separador de milhares 18 3 5 2" xfId="18144" xr:uid="{5F34F52D-0F9F-4EC5-9E14-D1AE4FE12133}"/>
    <cellStyle name="Separador de milhares 18 3 5 2 2" xfId="23370" xr:uid="{5C544D4E-78F5-431C-BB47-D805F4548CEB}"/>
    <cellStyle name="Separador de milhares 18 3 5 3" xfId="20814" xr:uid="{C5EE43E7-FFF7-41D1-92BD-05F489EEF755}"/>
    <cellStyle name="Separador de milhares 18 3 6" xfId="15871" xr:uid="{D370D93E-39C7-4B67-B84C-44E288B8A9A1}"/>
    <cellStyle name="Separador de milhares 18 3 6 2" xfId="21101" xr:uid="{8B6115DD-C4E0-4344-8F1C-55061EA926B8}"/>
    <cellStyle name="Separador de milhares 18 3 7" xfId="18506" xr:uid="{A72E91A5-C1C8-499A-83D6-F45055D9047B}"/>
    <cellStyle name="Separador de milhares 18 3 8" xfId="10628" xr:uid="{E18D2E05-E501-40FC-9430-574A88CE6576}"/>
    <cellStyle name="Separador de milhares 18 4" xfId="4374" xr:uid="{85A30B88-B53A-43F3-A5B4-AC7EB9B1551E}"/>
    <cellStyle name="Separador de milhares 18 4 2" xfId="11977" xr:uid="{669B09B1-6649-4AA6-9E4F-BED03B7012AB}"/>
    <cellStyle name="Separador de milhares 18 4 2 2" xfId="12619" xr:uid="{4E907CDB-76F4-43A1-B2B1-E64F08E030E9}"/>
    <cellStyle name="Separador de milhares 18 4 2 2 2" xfId="16683" xr:uid="{4AB16DE0-88C3-4996-A217-B3B0858F512A}"/>
    <cellStyle name="Separador de milhares 18 4 2 2 2 2" xfId="21912" xr:uid="{352190B3-2E19-4093-A2E7-AB1CFF901FE6}"/>
    <cellStyle name="Separador de milhares 18 4 2 2 3" xfId="19330" xr:uid="{57DCC4A2-96BF-4217-85EB-8B5DB26CF771}"/>
    <cellStyle name="Separador de milhares 18 4 2 3" xfId="15137" xr:uid="{CC0DD6D0-5CB2-4442-8411-343F9BA46383}"/>
    <cellStyle name="Separador de milhares 18 4 2 3 2" xfId="17722" xr:uid="{593878DF-323D-4E02-976F-4F6201547CDD}"/>
    <cellStyle name="Separador de milhares 18 4 2 3 2 2" xfId="22948" xr:uid="{3FED38D6-D71A-4B84-96F7-363F6E371ED0}"/>
    <cellStyle name="Separador de milhares 18 4 2 3 3" xfId="20379" xr:uid="{B4B4ACA7-D204-413E-AF7A-B7C47972FFF4}"/>
    <cellStyle name="Separador de milhares 18 4 2 4" xfId="16070" xr:uid="{AEAD27FA-660A-42EF-955C-E09A73D4335C}"/>
    <cellStyle name="Separador de milhares 18 4 2 4 2" xfId="21300" xr:uid="{2633C5C9-D1B4-4C3E-BCCA-DAE093990C38}"/>
    <cellStyle name="Separador de milhares 18 4 2 5" xfId="18718" xr:uid="{7E9A9A9A-4DDC-458D-A2D5-E4DCE30B6449}"/>
    <cellStyle name="Separador de milhares 18 4 3" xfId="12345" xr:uid="{17B87EDC-6D0E-479F-991D-6514D6745AAC}"/>
    <cellStyle name="Separador de milhares 18 4 3 2" xfId="16410" xr:uid="{EDC552EE-0A8E-4D4A-B791-A7278B55F41A}"/>
    <cellStyle name="Separador de milhares 18 4 3 2 2" xfId="21639" xr:uid="{35A660DC-4E93-4DD5-9ED0-E36CDFD38D7C}"/>
    <cellStyle name="Separador de milhares 18 4 3 3" xfId="19057" xr:uid="{6F801627-4CAA-4421-87CA-274D35C4BC36}"/>
    <cellStyle name="Separador de milhares 18 4 4" xfId="14175" xr:uid="{50079B91-105F-414B-A9EB-B814F11D38EB}"/>
    <cellStyle name="Separador de milhares 18 4 4 2" xfId="17360" xr:uid="{14FA8364-8CC6-4A6A-8BB4-1DAD027FD58F}"/>
    <cellStyle name="Separador de milhares 18 4 4 2 2" xfId="22586" xr:uid="{D6AE3646-166A-401A-9C1A-FBB0B30BE6BF}"/>
    <cellStyle name="Separador de milhares 18 4 4 3" xfId="20013" xr:uid="{886599DB-D6A3-4F28-BF21-8DBF4C885986}"/>
    <cellStyle name="Separador de milhares 18 4 5" xfId="15511" xr:uid="{C3FBAF9E-490D-40E2-8249-1F65F24F38AD}"/>
    <cellStyle name="Separador de milhares 18 4 5 2" xfId="18083" xr:uid="{F983460B-AF19-4C1F-8CD0-C0F4D4D656AA}"/>
    <cellStyle name="Separador de milhares 18 4 5 2 2" xfId="23309" xr:uid="{B6385A93-3E26-4F8B-BF9A-E816F68E284C}"/>
    <cellStyle name="Separador de milhares 18 4 5 3" xfId="20753" xr:uid="{7D16660F-D040-4C8D-B6ED-9D6F573C9BA6}"/>
    <cellStyle name="Separador de milhares 18 4 6" xfId="15810" xr:uid="{93A8BDA9-1734-4CE1-9978-A9F652411EE6}"/>
    <cellStyle name="Separador de milhares 18 4 6 2" xfId="21040" xr:uid="{F1D54FB2-9F43-4FE1-95E5-FBC94A90EF0C}"/>
    <cellStyle name="Separador de milhares 18 4 7" xfId="18445" xr:uid="{F51AA93E-426A-4E20-AB91-241806FC4592}"/>
    <cellStyle name="Separador de milhares 18 4 8" xfId="9255" xr:uid="{3A4BE3E7-BC54-45A5-A30C-E0ED10032792}"/>
    <cellStyle name="Separador de milhares 18 5" xfId="2553" xr:uid="{2D4F4AE4-916B-4EDD-8BC6-1D3BB0A97AFD}"/>
    <cellStyle name="Separador de milhares 18 5 2" xfId="12550" xr:uid="{A32B4725-49A2-46C5-9693-96A7F06D4B7A}"/>
    <cellStyle name="Separador de milhares 18 5 2 2" xfId="15068" xr:uid="{21FF3E43-23A8-484C-BF6D-9569616279F2}"/>
    <cellStyle name="Separador de milhares 18 5 2 2 2" xfId="17653" xr:uid="{6C67076A-B4B9-4458-9787-0ADD291F28A4}"/>
    <cellStyle name="Separador de milhares 18 5 2 2 2 2" xfId="22879" xr:uid="{D17C600C-4CA0-4711-858E-D546B936E5A4}"/>
    <cellStyle name="Separador de milhares 18 5 2 2 3" xfId="20310" xr:uid="{51966172-9F0D-4ACE-A3CB-3AB75C79230F}"/>
    <cellStyle name="Separador de milhares 18 5 2 3" xfId="16614" xr:uid="{50A12CD6-7623-48B8-B7B7-41DB65336DC8}"/>
    <cellStyle name="Separador de milhares 18 5 2 3 2" xfId="21843" xr:uid="{E4EB0BF4-FD8D-412F-ABE2-76B8018AE4B4}"/>
    <cellStyle name="Separador de milhares 18 5 2 4" xfId="19261" xr:uid="{6860F568-E3BA-4A12-A6CB-2D12B34E6120}"/>
    <cellStyle name="Separador de milhares 18 5 3" xfId="13640" xr:uid="{5A1933BB-45CD-4C2C-AE31-21BFDBC555C0}"/>
    <cellStyle name="Separador de milhares 18 5 3 2" xfId="17304" xr:uid="{6E841372-FAD7-4632-9CD7-0D9BE9B9687F}"/>
    <cellStyle name="Separador de milhares 18 5 3 2 2" xfId="22530" xr:uid="{5DF83F13-4797-4D18-9227-8F2E039AB681}"/>
    <cellStyle name="Separador de milhares 18 5 3 3" xfId="19952" xr:uid="{51E89965-37CD-48E2-ACBE-01C46D0FAFCB}"/>
    <cellStyle name="Separador de milhares 18 5 4" xfId="15442" xr:uid="{01938789-C926-4CD1-BF50-5BC9AA01480B}"/>
    <cellStyle name="Separador de milhares 18 5 4 2" xfId="18014" xr:uid="{213E018D-D27C-45C2-B59E-551CB31D0E11}"/>
    <cellStyle name="Separador de milhares 18 5 4 2 2" xfId="23240" xr:uid="{B0C43BA9-5A23-48EA-9549-DE7F998AE0B7}"/>
    <cellStyle name="Separador de milhares 18 5 4 3" xfId="20684" xr:uid="{89FEEE56-564D-4263-AD00-65C6964F9745}"/>
    <cellStyle name="Separador de milhares 18 5 5" xfId="16001" xr:uid="{F6B4D34D-C799-4830-A2D0-1C9FA72FB189}"/>
    <cellStyle name="Separador de milhares 18 5 5 2" xfId="21231" xr:uid="{94BF39AA-0C7C-4220-A2E8-5A8198E9AC84}"/>
    <cellStyle name="Separador de milhares 18 5 6" xfId="18649" xr:uid="{6F5FDC8F-351D-4C1F-AB0A-0CD4EAAE0434}"/>
    <cellStyle name="Separador de milhares 18 5 7" xfId="11908" xr:uid="{C3F628ED-EC5C-4DEF-9FF1-BA1B910E84C2}"/>
    <cellStyle name="Separador de milhares 18 6" xfId="12268" xr:uid="{715D69D0-7DDD-4BF4-9EB4-3C7338D2DBE7}"/>
    <cellStyle name="Separador de milhares 18 6 2" xfId="14933" xr:uid="{612B05F0-A6C6-4952-BDB5-77DF14BAB6F3}"/>
    <cellStyle name="Separador de milhares 18 6 2 2" xfId="17518" xr:uid="{7309E9E0-08A3-4B58-A543-4E609B41321E}"/>
    <cellStyle name="Separador de milhares 18 6 2 2 2" xfId="22744" xr:uid="{EF08C173-3204-42BE-873A-E0282F52AB49}"/>
    <cellStyle name="Separador de milhares 18 6 2 3" xfId="20175" xr:uid="{C038FEE1-3F9A-4949-8231-6BCAE2ADF164}"/>
    <cellStyle name="Separador de milhares 18 6 3" xfId="16333" xr:uid="{C5D39374-53C6-416E-B2BC-B376A09691A7}"/>
    <cellStyle name="Separador de milhares 18 6 3 2" xfId="21562" xr:uid="{C9937F59-9116-4BDC-B727-5191B7263E63}"/>
    <cellStyle name="Separador de milhares 18 6 4" xfId="18980" xr:uid="{DE28E6C6-D12D-4E53-984C-26BC250E28BE}"/>
    <cellStyle name="Separador de milhares 18 7" xfId="13148" xr:uid="{F0DF95DF-DEDC-48A6-8EEE-9AEB06A07E5C}"/>
    <cellStyle name="Separador de milhares 18 7 2" xfId="17168" xr:uid="{23D5A72E-A67F-47E7-8F97-5F0A6F679F0F}"/>
    <cellStyle name="Separador de milhares 18 7 2 2" xfId="22394" xr:uid="{8916C082-9662-4855-950A-F33DBD8A69AB}"/>
    <cellStyle name="Separador de milhares 18 7 3" xfId="19812" xr:uid="{3B346B30-2BFE-479B-8E38-28366672E545}"/>
    <cellStyle name="Separador de milhares 18 8" xfId="15307" xr:uid="{3D67C02B-7202-481E-A1D4-32C6A421563D}"/>
    <cellStyle name="Separador de milhares 18 8 2" xfId="17879" xr:uid="{54A27F75-078E-4BFF-A513-C22DE358ACA0}"/>
    <cellStyle name="Separador de milhares 18 8 2 2" xfId="23105" xr:uid="{4F59B20D-8ACF-4017-9E2C-CAC29AED59C4}"/>
    <cellStyle name="Separador de milhares 18 8 3" xfId="20549" xr:uid="{4B8B6186-7C2B-417F-B2D8-A12D66B53544}"/>
    <cellStyle name="Separador de milhares 18 9" xfId="15741" xr:uid="{030610EB-3C05-4084-BF35-EFA97FCBBAFF}"/>
    <cellStyle name="Separador de milhares 18 9 2" xfId="20971" xr:uid="{F24FBBAB-0E8E-452C-ABBE-A1EFF0FD351A}"/>
    <cellStyle name="Separador de milhares 19" xfId="585" xr:uid="{E9A9EDA1-2B6B-4F0C-98F5-B437A435F6DC}"/>
    <cellStyle name="Separador de milhares 19 10" xfId="18369" xr:uid="{50DC5CEA-72B7-43A3-AEB8-EE0748CF9D95}"/>
    <cellStyle name="Separador de milhares 19 11" xfId="7659" xr:uid="{2A7E3A20-AD85-4576-BD35-9F096A1344CD}"/>
    <cellStyle name="Separador de milhares 19 2" xfId="1534" xr:uid="{DB0D2983-A85A-49D7-9580-D7853917CDB1}"/>
    <cellStyle name="Separador de milhares 19 2 2" xfId="4785" xr:uid="{6F9581B1-799A-4D8F-89CD-EF4C1AC3A27A}"/>
    <cellStyle name="Separador de milhares 19 2 2 2" xfId="12646" xr:uid="{6CB91376-F30E-4477-9590-07CC27673431}"/>
    <cellStyle name="Separador de milhares 19 2 2 2 2" xfId="15164" xr:uid="{2F99D9AD-CDD4-4915-B5B6-55BEDE61B0D8}"/>
    <cellStyle name="Separador de milhares 19 2 2 2 2 2" xfId="17749" xr:uid="{4C3281A0-1D57-4025-BA1A-94FB52185A66}"/>
    <cellStyle name="Separador de milhares 19 2 2 2 2 2 2" xfId="22975" xr:uid="{887AABE4-BBF1-41E4-8C8F-3C42A13842BE}"/>
    <cellStyle name="Separador de milhares 19 2 2 2 2 3" xfId="20406" xr:uid="{6C75F908-122F-40E3-A12B-30929866F512}"/>
    <cellStyle name="Separador de milhares 19 2 2 2 3" xfId="16710" xr:uid="{E6B66CF3-FAB0-4C79-A762-85E300C8FB03}"/>
    <cellStyle name="Separador de milhares 19 2 2 2 3 2" xfId="21939" xr:uid="{0EDE8B8E-8796-408A-AA5D-2CE2BA9FC5A6}"/>
    <cellStyle name="Separador de milhares 19 2 2 2 4" xfId="19357" xr:uid="{70FA6408-6A9F-4AD0-8E7F-CB9122273985}"/>
    <cellStyle name="Separador de milhares 19 2 2 3" xfId="14293" xr:uid="{C92B6180-C8DC-4AFF-B30D-129EC152009A}"/>
    <cellStyle name="Separador de milhares 19 2 2 3 2" xfId="17387" xr:uid="{3908F66E-DD5C-4191-A380-1AF5BC72BD8C}"/>
    <cellStyle name="Separador de milhares 19 2 2 3 2 2" xfId="22613" xr:uid="{3C8EE5E1-942D-461C-A326-9FA204B11F81}"/>
    <cellStyle name="Separador de milhares 19 2 2 3 3" xfId="20040" xr:uid="{7561D4BF-0B4F-428D-9D84-B0E740D0C966}"/>
    <cellStyle name="Separador de milhares 19 2 2 4" xfId="15538" xr:uid="{4ACA8364-EC89-49C6-BD4C-03FB031EDDAF}"/>
    <cellStyle name="Separador de milhares 19 2 2 4 2" xfId="18110" xr:uid="{0C868E99-EB7B-4CFC-B408-72E03ACF1CAD}"/>
    <cellStyle name="Separador de milhares 19 2 2 4 2 2" xfId="23336" xr:uid="{F09FE57B-7CD3-4F7E-815D-6E3D099A53F5}"/>
    <cellStyle name="Separador de milhares 19 2 2 4 3" xfId="20780" xr:uid="{B56954EE-4127-48B1-8260-B09C2BF028A1}"/>
    <cellStyle name="Separador de milhares 19 2 2 5" xfId="16097" xr:uid="{11CE9A7A-6D5E-480C-9DF2-64C04FCBF096}"/>
    <cellStyle name="Separador de milhares 19 2 2 5 2" xfId="21327" xr:uid="{65332796-089A-4FE5-AECD-B51FFF692215}"/>
    <cellStyle name="Separador de milhares 19 2 2 6" xfId="18745" xr:uid="{AD90818C-3645-44AC-A136-3D23426E3F2A}"/>
    <cellStyle name="Separador de milhares 19 2 2 7" xfId="12004" xr:uid="{AD99CFCF-90A6-4D3B-9D02-34528CD3CABF}"/>
    <cellStyle name="Separador de milhares 19 2 3" xfId="12373" xr:uid="{CE3B0878-99D7-4555-AD13-8E019483275D}"/>
    <cellStyle name="Separador de milhares 19 2 3 2" xfId="14976" xr:uid="{F33F94A7-F1BD-4E55-8BA9-5DD7C07134BE}"/>
    <cellStyle name="Separador de milhares 19 2 3 2 2" xfId="17561" xr:uid="{092F20FD-0637-4223-B887-9580BD5EE444}"/>
    <cellStyle name="Separador de milhares 19 2 3 2 2 2" xfId="22787" xr:uid="{7AEE8BE9-9EE0-40B5-A5C2-CD999D5835BC}"/>
    <cellStyle name="Separador de milhares 19 2 3 2 3" xfId="20218" xr:uid="{7D5588E7-042C-44EC-84A0-59BDD22534D1}"/>
    <cellStyle name="Separador de milhares 19 2 3 3" xfId="16437" xr:uid="{FB272A49-C048-4F1F-8851-23789CBE7144}"/>
    <cellStyle name="Separador de milhares 19 2 3 3 2" xfId="21666" xr:uid="{FF437E22-236B-492F-AA1C-529D045F7784}"/>
    <cellStyle name="Separador de milhares 19 2 3 4" xfId="19084" xr:uid="{AF7AFBB4-519B-4D96-86F7-F4936BE8CF8B}"/>
    <cellStyle name="Separador de milhares 19 2 4" xfId="13324" xr:uid="{1D9E522F-96B9-4253-B230-71E1D43CFA49}"/>
    <cellStyle name="Separador de milhares 19 2 4 2" xfId="17211" xr:uid="{7130DBC3-001F-4438-BD24-2D70BA06BD0C}"/>
    <cellStyle name="Separador de milhares 19 2 4 2 2" xfId="22437" xr:uid="{BB401535-744A-4416-BAD5-C65732997171}"/>
    <cellStyle name="Separador de milhares 19 2 4 3" xfId="19858" xr:uid="{3CF5A691-6078-40D2-BED5-174A851B1FA2}"/>
    <cellStyle name="Separador de milhares 19 2 5" xfId="15350" xr:uid="{7D9D8CB0-61F8-4D06-A546-A2894789B3A5}"/>
    <cellStyle name="Separador de milhares 19 2 5 2" xfId="17922" xr:uid="{F4FB530B-39EB-4FA0-961F-A3014F232E41}"/>
    <cellStyle name="Separador de milhares 19 2 5 2 2" xfId="23148" xr:uid="{1CE24215-9BA8-4B8C-9D42-AC173840B3E3}"/>
    <cellStyle name="Separador de milhares 19 2 5 3" xfId="20592" xr:uid="{42FA89B4-3A6F-4A25-BDF0-514E389D035C}"/>
    <cellStyle name="Separador de milhares 19 2 6" xfId="15837" xr:uid="{0D6CE1A7-8DDA-414F-9DCD-06FCCE55486B}"/>
    <cellStyle name="Separador de milhares 19 2 6 2" xfId="21067" xr:uid="{38E93174-929F-46BD-A0D0-452ACC1C75AC}"/>
    <cellStyle name="Separador de milhares 19 2 7" xfId="18472" xr:uid="{08610B4C-380D-4CEE-AFCC-0559847B3966}"/>
    <cellStyle name="Separador de milhares 19 2 8" xfId="9392" xr:uid="{02AF7CFA-6B8F-4F9E-9928-A567B9CD8CE8}"/>
    <cellStyle name="Separador de milhares 19 3" xfId="6022" xr:uid="{76E8DFAE-1EFE-4AC9-911E-11C0BC9389BF}"/>
    <cellStyle name="Separador de milhares 19 3 2" xfId="12039" xr:uid="{5794DFD7-C4A4-45EC-B324-6F4CC7E4EDB8}"/>
    <cellStyle name="Separador de milhares 19 3 2 2" xfId="12681" xr:uid="{63D4737E-A042-4AE4-92E4-A21CD6CB418D}"/>
    <cellStyle name="Separador de milhares 19 3 2 2 2" xfId="16745" xr:uid="{A152250A-153C-47CD-9C4C-8380E0D7A623}"/>
    <cellStyle name="Separador de milhares 19 3 2 2 2 2" xfId="21974" xr:uid="{6B5495E7-277B-4DAA-9C44-1E9B88CE94A3}"/>
    <cellStyle name="Separador de milhares 19 3 2 2 3" xfId="19392" xr:uid="{8767198A-D97F-4C34-82E7-FD6AD5AAE4BE}"/>
    <cellStyle name="Separador de milhares 19 3 2 3" xfId="15199" xr:uid="{8C29286F-74CE-40A3-A961-208EE7416129}"/>
    <cellStyle name="Separador de milhares 19 3 2 3 2" xfId="17784" xr:uid="{E1637A5F-AF8D-4416-A72D-A0BDDFC264C0}"/>
    <cellStyle name="Separador de milhares 19 3 2 3 2 2" xfId="23010" xr:uid="{98CE805D-700A-4C53-860E-FFBC42A0D6FD}"/>
    <cellStyle name="Separador de milhares 19 3 2 3 3" xfId="20441" xr:uid="{0B49DA3E-3D18-4B34-BDCD-13EAF5234E25}"/>
    <cellStyle name="Separador de milhares 19 3 2 4" xfId="16132" xr:uid="{8FF9DA07-7776-41FD-B1A0-489F63708AE2}"/>
    <cellStyle name="Separador de milhares 19 3 2 4 2" xfId="21362" xr:uid="{A23D93C3-0BA7-40FE-B0F1-70BB870D9C53}"/>
    <cellStyle name="Separador de milhares 19 3 2 5" xfId="18780" xr:uid="{C6B05DE3-19F9-4963-8516-7405C0AE0FB2}"/>
    <cellStyle name="Separador de milhares 19 3 3" xfId="12408" xr:uid="{B1575BCC-19FC-4BC9-9CD9-536953CB656A}"/>
    <cellStyle name="Separador de milhares 19 3 3 2" xfId="16472" xr:uid="{86AE722F-ECA6-441F-A9E0-CF4FC2582B02}"/>
    <cellStyle name="Separador de milhares 19 3 3 2 2" xfId="21701" xr:uid="{774B0139-506A-4203-897E-6FC4FDF4DAB8}"/>
    <cellStyle name="Separador de milhares 19 3 3 3" xfId="19119" xr:uid="{53161C3B-C865-408B-86A4-3BC30F676BE5}"/>
    <cellStyle name="Separador de milhares 19 3 4" xfId="14829" xr:uid="{B2C540E6-0747-4F76-884B-14814E761C6B}"/>
    <cellStyle name="Separador de milhares 19 3 4 2" xfId="17422" xr:uid="{F80A1D2A-7CBF-4F49-B115-9BC515315BFB}"/>
    <cellStyle name="Separador de milhares 19 3 4 2 2" xfId="22648" xr:uid="{E0706E6B-7E24-49CD-BB97-800E7723452F}"/>
    <cellStyle name="Separador de milhares 19 3 4 3" xfId="20075" xr:uid="{304C9957-489B-4597-A6C8-0ACE4A78DF09}"/>
    <cellStyle name="Separador de milhares 19 3 5" xfId="15573" xr:uid="{CBDA6671-8B7B-4F13-BD66-CA854E1CF197}"/>
    <cellStyle name="Separador de milhares 19 3 5 2" xfId="18145" xr:uid="{81B2F958-6D95-49C5-A063-7A84A80DD332}"/>
    <cellStyle name="Separador de milhares 19 3 5 2 2" xfId="23371" xr:uid="{CA665772-A1F9-41EB-820E-B4FA6F39E193}"/>
    <cellStyle name="Separador de milhares 19 3 5 3" xfId="20815" xr:uid="{787D759F-AE1A-406A-B4B1-0C4954FEB308}"/>
    <cellStyle name="Separador de milhares 19 3 6" xfId="15872" xr:uid="{C13E9E32-FAED-4EAB-ABD3-408A4A9B04E7}"/>
    <cellStyle name="Separador de milhares 19 3 6 2" xfId="21102" xr:uid="{7BB124CD-E8D2-4117-A223-CBF1A56882E6}"/>
    <cellStyle name="Separador de milhares 19 3 7" xfId="18507" xr:uid="{3438BA50-8B12-4359-B500-738369731CFE}"/>
    <cellStyle name="Separador de milhares 19 3 8" xfId="10629" xr:uid="{65DA5FBF-EE44-4269-B5D8-D0B2AF6C178B}"/>
    <cellStyle name="Separador de milhares 19 4" xfId="4375" xr:uid="{C261D6F0-DB5D-45E7-BCB1-1CE72B703903}"/>
    <cellStyle name="Separador de milhares 19 4 2" xfId="11978" xr:uid="{41BF5153-A2F8-475A-A9FD-AC13C45F3B58}"/>
    <cellStyle name="Separador de milhares 19 4 2 2" xfId="12620" xr:uid="{CAA0EE95-94E2-4F7A-B658-09EEC0D126C5}"/>
    <cellStyle name="Separador de milhares 19 4 2 2 2" xfId="16684" xr:uid="{8974BB31-5C9C-46CD-ADF8-C89C38C4D172}"/>
    <cellStyle name="Separador de milhares 19 4 2 2 2 2" xfId="21913" xr:uid="{B7AE4980-660B-49E0-93E1-D3E5CA20ABF5}"/>
    <cellStyle name="Separador de milhares 19 4 2 2 3" xfId="19331" xr:uid="{FF06CDC1-C527-43E6-943C-DD5FAC5DFD30}"/>
    <cellStyle name="Separador de milhares 19 4 2 3" xfId="15138" xr:uid="{00356450-2420-4EC8-B305-AAB3C7DC649D}"/>
    <cellStyle name="Separador de milhares 19 4 2 3 2" xfId="17723" xr:uid="{1C85082F-6822-4922-ADFF-57494A158723}"/>
    <cellStyle name="Separador de milhares 19 4 2 3 2 2" xfId="22949" xr:uid="{FABE0ABA-94D1-4553-8F00-785EBE184EA0}"/>
    <cellStyle name="Separador de milhares 19 4 2 3 3" xfId="20380" xr:uid="{135DD023-AD8C-4A46-A9FA-5C554D59F62A}"/>
    <cellStyle name="Separador de milhares 19 4 2 4" xfId="16071" xr:uid="{8BD81E7E-AC60-49FB-BF9B-1E7453984A76}"/>
    <cellStyle name="Separador de milhares 19 4 2 4 2" xfId="21301" xr:uid="{A24DDB19-3741-4F7A-A4D0-969F27582D7D}"/>
    <cellStyle name="Separador de milhares 19 4 2 5" xfId="18719" xr:uid="{A4EE6327-37C4-44A1-AEB3-341C3F9C2063}"/>
    <cellStyle name="Separador de milhares 19 4 3" xfId="12346" xr:uid="{72EA84F1-404C-483E-8B9F-65E5E5AAEA66}"/>
    <cellStyle name="Separador de milhares 19 4 3 2" xfId="16411" xr:uid="{DE8207BD-59B8-42C6-8878-581CBE510D5B}"/>
    <cellStyle name="Separador de milhares 19 4 3 2 2" xfId="21640" xr:uid="{BAAAF75D-6716-4DBD-8BD5-644E236A80C0}"/>
    <cellStyle name="Separador de milhares 19 4 3 3" xfId="19058" xr:uid="{C0C97885-D944-4C65-A44A-C72516AFF95F}"/>
    <cellStyle name="Separador de milhares 19 4 4" xfId="14176" xr:uid="{5EE458BF-632F-4166-A4EE-63EA58222A13}"/>
    <cellStyle name="Separador de milhares 19 4 4 2" xfId="17361" xr:uid="{7A8B8D7F-1F52-4B09-981D-EF033541CDDA}"/>
    <cellStyle name="Separador de milhares 19 4 4 2 2" xfId="22587" xr:uid="{1D479E21-CAC3-4BE2-ABFD-CDDD428C8C6C}"/>
    <cellStyle name="Separador de milhares 19 4 4 3" xfId="20014" xr:uid="{8948558F-E730-4416-ABEE-DBC338CE1806}"/>
    <cellStyle name="Separador de milhares 19 4 5" xfId="15512" xr:uid="{42DEC4A4-DD77-429B-9760-7366FDAF4843}"/>
    <cellStyle name="Separador de milhares 19 4 5 2" xfId="18084" xr:uid="{CBA496D6-FD60-4136-9A47-02D4D9910ED8}"/>
    <cellStyle name="Separador de milhares 19 4 5 2 2" xfId="23310" xr:uid="{ECBA3E5E-2F8D-410A-A4CD-6436A71F8D80}"/>
    <cellStyle name="Separador de milhares 19 4 5 3" xfId="20754" xr:uid="{DC72E5F3-2AE3-4759-BC7B-4BA8214261A0}"/>
    <cellStyle name="Separador de milhares 19 4 6" xfId="15811" xr:uid="{A6948A74-21DD-413C-AA11-000D3820CEEE}"/>
    <cellStyle name="Separador de milhares 19 4 6 2" xfId="21041" xr:uid="{DD976368-F45A-4BE5-9300-ADB8C315C8FD}"/>
    <cellStyle name="Separador de milhares 19 4 7" xfId="18446" xr:uid="{7D3883D7-5A91-4820-8E54-7F159E5E8C05}"/>
    <cellStyle name="Separador de milhares 19 4 8" xfId="9256" xr:uid="{00304660-CF2C-4E50-ADFB-6672604DAF4F}"/>
    <cellStyle name="Separador de milhares 19 5" xfId="2568" xr:uid="{27D27832-C550-434E-96D2-8E385F9173ED}"/>
    <cellStyle name="Separador de milhares 19 5 2" xfId="12551" xr:uid="{D92B9D31-4DEF-4EAB-839A-37AAA96C2C73}"/>
    <cellStyle name="Separador de milhares 19 5 2 2" xfId="15069" xr:uid="{A21DFF06-B94A-45C5-8E90-83026EC33FD3}"/>
    <cellStyle name="Separador de milhares 19 5 2 2 2" xfId="17654" xr:uid="{584DAD9B-E409-4606-BDA1-F261C501245C}"/>
    <cellStyle name="Separador de milhares 19 5 2 2 2 2" xfId="22880" xr:uid="{087587F9-1346-4E6A-BA81-9016C313C30C}"/>
    <cellStyle name="Separador de milhares 19 5 2 2 3" xfId="20311" xr:uid="{600F6558-9D3B-48ED-96AC-C0DFA1B48C38}"/>
    <cellStyle name="Separador de milhares 19 5 2 3" xfId="16615" xr:uid="{256D3154-9976-4097-9B90-0B592595FBE9}"/>
    <cellStyle name="Separador de milhares 19 5 2 3 2" xfId="21844" xr:uid="{035F5F2E-B05D-4646-93D1-D3B4279DDE69}"/>
    <cellStyle name="Separador de milhares 19 5 2 4" xfId="19262" xr:uid="{CDC214F2-7B85-4896-A31F-43750BDEE348}"/>
    <cellStyle name="Separador de milhares 19 5 3" xfId="13655" xr:uid="{9F0CDCF0-EC32-4251-8AFC-9CE90C31D3F3}"/>
    <cellStyle name="Separador de milhares 19 5 3 2" xfId="17305" xr:uid="{1BA6535D-E9F4-44E9-8EF7-9205C742BBC7}"/>
    <cellStyle name="Separador de milhares 19 5 3 2 2" xfId="22531" xr:uid="{4D5E3EA0-CA76-4E8A-AC0D-7A67B511CA27}"/>
    <cellStyle name="Separador de milhares 19 5 3 3" xfId="19953" xr:uid="{EE1AA5EB-7D29-4DDD-B580-97487CDA64A7}"/>
    <cellStyle name="Separador de milhares 19 5 4" xfId="15443" xr:uid="{1B5F42C9-36A5-4E3B-ADA9-38AA2EFF3C85}"/>
    <cellStyle name="Separador de milhares 19 5 4 2" xfId="18015" xr:uid="{12F65F20-7BCE-429B-B68B-8EF430E680D0}"/>
    <cellStyle name="Separador de milhares 19 5 4 2 2" xfId="23241" xr:uid="{1CF4D550-804B-4118-B933-E1DE21283AB4}"/>
    <cellStyle name="Separador de milhares 19 5 4 3" xfId="20685" xr:uid="{720AE3D2-3008-445A-9CEE-86DA06A79D16}"/>
    <cellStyle name="Separador de milhares 19 5 5" xfId="16002" xr:uid="{F802476C-2A64-42E7-AC1A-A8BDA6B88BE1}"/>
    <cellStyle name="Separador de milhares 19 5 5 2" xfId="21232" xr:uid="{4BC0CD8E-C14C-46A5-9051-DC35B4D5378E}"/>
    <cellStyle name="Separador de milhares 19 5 6" xfId="18650" xr:uid="{3BB630A1-1A4F-4424-A457-A1FC589D10E0}"/>
    <cellStyle name="Separador de milhares 19 5 7" xfId="11909" xr:uid="{0BC513B0-488D-478A-8542-41BF01975CD8}"/>
    <cellStyle name="Separador de milhares 19 6" xfId="12269" xr:uid="{D01FA8FB-EEC1-4581-BA36-C460B97255B0}"/>
    <cellStyle name="Separador de milhares 19 6 2" xfId="14934" xr:uid="{85926D86-ED87-4C08-99E0-EC88C6229B67}"/>
    <cellStyle name="Separador de milhares 19 6 2 2" xfId="17519" xr:uid="{89BF6F1F-5726-4527-BD15-AFF31EEF0C01}"/>
    <cellStyle name="Separador de milhares 19 6 2 2 2" xfId="22745" xr:uid="{4C6A044C-5B61-4975-9EA4-7DDB1EFA8DB1}"/>
    <cellStyle name="Separador de milhares 19 6 2 3" xfId="20176" xr:uid="{48B1BC32-F4BF-4985-A1B8-A3E2F915B864}"/>
    <cellStyle name="Separador de milhares 19 6 3" xfId="16334" xr:uid="{70551C3C-E700-467E-9FB5-C5C6E1F5459B}"/>
    <cellStyle name="Separador de milhares 19 6 3 2" xfId="21563" xr:uid="{8F3139AF-E14E-4075-9EB1-9B7F51EA8C91}"/>
    <cellStyle name="Separador de milhares 19 6 4" xfId="18981" xr:uid="{28A3B26F-D718-4A39-AF64-C37297DCD5B7}"/>
    <cellStyle name="Separador de milhares 19 7" xfId="13149" xr:uid="{C3E80CB1-1B30-4328-8C1E-CD1E6EE451B7}"/>
    <cellStyle name="Separador de milhares 19 7 2" xfId="17169" xr:uid="{60411AF6-BE70-40AB-9B88-95121BBD5363}"/>
    <cellStyle name="Separador de milhares 19 7 2 2" xfId="22395" xr:uid="{58A963A8-2151-4D5E-840D-4943C32A291A}"/>
    <cellStyle name="Separador de milhares 19 7 3" xfId="19813" xr:uid="{11F5D50B-2D7B-468D-AA14-950141BD8718}"/>
    <cellStyle name="Separador de milhares 19 8" xfId="15308" xr:uid="{C4658C33-870E-4710-9B2C-4B634B1251DC}"/>
    <cellStyle name="Separador de milhares 19 8 2" xfId="17880" xr:uid="{0AF51A68-F86F-4488-91FF-DB8746946CA2}"/>
    <cellStyle name="Separador de milhares 19 8 2 2" xfId="23106" xr:uid="{9EF006F5-EFBF-4AA9-9E6A-818F6DD48E9D}"/>
    <cellStyle name="Separador de milhares 19 8 3" xfId="20550" xr:uid="{7E93F11B-5070-4CB1-A7B0-7F6D64FC555F}"/>
    <cellStyle name="Separador de milhares 19 9" xfId="15742" xr:uid="{10F22C46-3F76-41C5-9EBC-92CA72E7ADEE}"/>
    <cellStyle name="Separador de milhares 19 9 2" xfId="20972" xr:uid="{E4001B61-CC04-4CDC-83A2-BD85CD0D56F3}"/>
    <cellStyle name="Separador de milhares 2" xfId="138" xr:uid="{8A087867-63C8-4EAF-B7E7-B120BF964ADE}"/>
    <cellStyle name="Separador de milhares 2 10" xfId="375" xr:uid="{7A4D1A5F-80BA-4156-988E-23320A6A64E7}"/>
    <cellStyle name="Separador de milhares 2 10 2" xfId="12772" xr:uid="{3ADBC3C6-8374-4EA4-B91C-A474F7CA0036}"/>
    <cellStyle name="Separador de milhares 2 10 2 2" xfId="14915" xr:uid="{4A78AF92-E84B-4730-8D7E-417CAA517AF6}"/>
    <cellStyle name="Separador de milhares 2 10 2 2 2" xfId="17500" xr:uid="{2B4BA6BA-CCC3-4825-A89C-0825AFAF2172}"/>
    <cellStyle name="Separador de milhares 2 10 2 2 2 2" xfId="22726" xr:uid="{77176617-C43C-43FD-B9F7-1CA972DFA11F}"/>
    <cellStyle name="Separador de milhares 2 10 2 2 3" xfId="20157" xr:uid="{C718DEFE-9B22-43C4-8909-C39E675D3283}"/>
    <cellStyle name="Separador de milhares 2 10 2 3" xfId="16832" xr:uid="{17C3B2E2-668F-4AD1-8C9A-18693821AB21}"/>
    <cellStyle name="Separador de milhares 2 10 2 3 2" xfId="22061" xr:uid="{307697CE-50B5-446D-ADA8-DDE578D8930D}"/>
    <cellStyle name="Separador de milhares 2 10 2 4" xfId="19479" xr:uid="{95C41740-D342-47E7-A7CE-B4A08D5D328E}"/>
    <cellStyle name="Separador de milhares 2 10 3" xfId="13126" xr:uid="{8364E267-BB2F-4BEB-90DA-520CB8767CA9}"/>
    <cellStyle name="Separador de milhares 2 10 3 2" xfId="17151" xr:uid="{65172E52-C01B-4341-B914-4DBEAAC17B9C}"/>
    <cellStyle name="Separador de milhares 2 10 3 2 2" xfId="22377" xr:uid="{63C342D5-5603-44D5-8EF0-AE13E7B23653}"/>
    <cellStyle name="Separador de milhares 2 10 3 3" xfId="19795" xr:uid="{4181AD25-47C3-411F-B40E-602D96667765}"/>
    <cellStyle name="Separador de milhares 2 10 4" xfId="15289" xr:uid="{7068C2D0-CD1D-443A-AB16-AE1F8B1EC3AE}"/>
    <cellStyle name="Separador de milhares 2 10 4 2" xfId="17861" xr:uid="{3D897DC8-95F6-436F-A8F4-F52BD7058F5C}"/>
    <cellStyle name="Separador de milhares 2 10 4 2 2" xfId="23087" xr:uid="{149C3E70-800E-4764-8907-69A10A23DA88}"/>
    <cellStyle name="Separador de milhares 2 10 4 3" xfId="20531" xr:uid="{5DEFA973-4AAD-4F17-8137-004573FEC5F0}"/>
    <cellStyle name="Separador de milhares 2 10 5" xfId="16219" xr:uid="{C6552A9E-D2DE-49EA-98F9-A2CDD6494A5C}"/>
    <cellStyle name="Separador de milhares 2 10 5 2" xfId="21449" xr:uid="{02B8939F-CD6A-45F0-8BBC-114E6FA43C44}"/>
    <cellStyle name="Separador de milhares 2 10 6" xfId="18867" xr:uid="{F47D48BC-A292-48A8-94FD-249D742042D4}"/>
    <cellStyle name="Separador de milhares 2 10 7" xfId="12144" xr:uid="{4CC6EDD1-ACD7-483E-83C4-1E6C6FD42653}"/>
    <cellStyle name="Separador de milhares 2 11" xfId="297" xr:uid="{A2B869ED-1FD0-4FE5-A94F-6408508012E8}"/>
    <cellStyle name="Separador de milhares 2 11 2" xfId="14910" xr:uid="{ADDBE97E-80CE-42CD-959D-FEA0BF6FD15A}"/>
    <cellStyle name="Separador de milhares 2 11 2 2" xfId="17495" xr:uid="{8201D2D7-A0DA-482B-83A4-07A446A71BCA}"/>
    <cellStyle name="Separador de milhares 2 11 2 2 2" xfId="22721" xr:uid="{385C3EEC-42FE-4BC3-8B08-2FE803650B17}"/>
    <cellStyle name="Separador de milhares 2 11 2 3" xfId="20152" xr:uid="{3C64F0EC-6DC0-4A96-AB49-284702E04198}"/>
    <cellStyle name="Separador de milhares 2 11 3" xfId="16263" xr:uid="{8BEBF030-673C-4728-9FBB-7C46DA688F1D}"/>
    <cellStyle name="Separador de milhares 2 11 3 2" xfId="21492" xr:uid="{F10BC139-FFCC-46AF-885C-BD052BFECE78}"/>
    <cellStyle name="Separador de milhares 2 11 4" xfId="18910" xr:uid="{CD25AAFB-09FB-4636-97C2-D67B874DADAE}"/>
    <cellStyle name="Separador de milhares 2 11 5" xfId="12196" xr:uid="{DA8DFF2A-DBBB-40F7-821C-EDAED61C1198}"/>
    <cellStyle name="Separador de milhares 2 12" xfId="13111" xr:uid="{A969D5DB-3AD5-4F63-ACE4-2F7BD2E61E01}"/>
    <cellStyle name="Separador de milhares 2 12 2" xfId="17147" xr:uid="{FD4D2443-8F26-4CB8-859A-570F5AD83BF3}"/>
    <cellStyle name="Separador de milhares 2 12 2 2" xfId="22373" xr:uid="{09D822A2-35C8-4DB9-A604-33F088796C72}"/>
    <cellStyle name="Separador de milhares 2 12 3" xfId="19791" xr:uid="{A51DCF0F-57BD-4694-AD4F-9325DC15E2F9}"/>
    <cellStyle name="Separador de milhares 2 13" xfId="15284" xr:uid="{EE70F66C-9158-43A1-8800-DC17977F4D5C}"/>
    <cellStyle name="Separador de milhares 2 13 2" xfId="17856" xr:uid="{3DEB82C6-8817-4C0E-ABBD-8C98A17C5951}"/>
    <cellStyle name="Separador de milhares 2 13 2 2" xfId="23082" xr:uid="{A231BAA6-D3F5-4B06-AD58-3913A576CEF4}"/>
    <cellStyle name="Separador de milhares 2 13 3" xfId="20526" xr:uid="{13596E64-8F08-4690-B303-CC0FFBD99B5A}"/>
    <cellStyle name="Separador de milhares 2 14" xfId="15676" xr:uid="{4123A950-16FB-4CA6-AE01-C68EFDB3DE8A}"/>
    <cellStyle name="Separador de milhares 2 14 2" xfId="20907" xr:uid="{1FB65D5B-2422-43AC-ACC4-F30A0A18427B}"/>
    <cellStyle name="Separador de milhares 2 15" xfId="18299" xr:uid="{7A9A104C-1C2C-4C71-892F-E32C70BF7765}"/>
    <cellStyle name="Separador de milhares 2 16" xfId="7364" xr:uid="{976BC54A-554E-496C-92C6-99A671AADCEF}"/>
    <cellStyle name="Separador de milhares 2 2" xfId="139" xr:uid="{06D16C8C-CDB6-4271-A9FD-146D01A0B69B}"/>
    <cellStyle name="Separador de milhares 2 2 10" xfId="15677" xr:uid="{56AFBAEE-42A4-4A0D-9B74-2482136BC663}"/>
    <cellStyle name="Separador de milhares 2 2 10 2" xfId="20908" xr:uid="{DA24FDC4-EE7A-4575-AC0E-0B79E117A05B}"/>
    <cellStyle name="Separador de milhares 2 2 11" xfId="18300" xr:uid="{4A9155CD-D39E-4FC8-A28C-AF0466C6EFA1}"/>
    <cellStyle name="Separador de milhares 2 2 12" xfId="7365" xr:uid="{5CD7E500-974B-4BAF-AEB2-2A8C611585F3}"/>
    <cellStyle name="Separador de milhares 2 2 2" xfId="160" xr:uid="{8CE3D4A9-311F-4E07-A469-AC306013A7B1}"/>
    <cellStyle name="Separador de milhares 2 2 2 10" xfId="18311" xr:uid="{34D31045-0E19-4F06-AD31-EE1CA27FA362}"/>
    <cellStyle name="Separador de milhares 2 2 2 11" xfId="7376" xr:uid="{232B7E42-0A63-4D43-B1B7-B30B9719F895}"/>
    <cellStyle name="Separador de milhares 2 2 2 2" xfId="179" xr:uid="{9447E23A-D9EC-4BD9-B1C8-EDE25F619685}"/>
    <cellStyle name="Separador de milhares 2 2 2 2 10" xfId="7414" xr:uid="{0183B231-560A-4702-A0E9-FE32A4A98D74}"/>
    <cellStyle name="Separador de milhares 2 2 2 2 2" xfId="274" xr:uid="{9836CC40-DB60-48A5-A9EF-2A7885D86EDE}"/>
    <cellStyle name="Separador de milhares 2 2 2 2 2 2" xfId="7172" xr:uid="{11C628A9-FA54-40E9-812E-64A4E7FA27FB}"/>
    <cellStyle name="Separador de milhares 2 2 2 2 2 2 2" xfId="12692" xr:uid="{017E39C3-27B5-4B05-B33D-93B358643603}"/>
    <cellStyle name="Separador de milhares 2 2 2 2 2 2 2 2" xfId="16756" xr:uid="{D07EDC43-6FDD-4F82-8C85-32D720544F69}"/>
    <cellStyle name="Separador de milhares 2 2 2 2 2 2 2 2 2" xfId="21985" xr:uid="{34EBBD5F-F02B-46A2-AA70-E7D469F69848}"/>
    <cellStyle name="Separador de milhares 2 2 2 2 2 2 2 3" xfId="19403" xr:uid="{ECC7E768-4711-46CD-8D37-4EF46377A797}"/>
    <cellStyle name="Separador de milhares 2 2 2 2 2 2 3" xfId="15210" xr:uid="{DB8E3C6C-AC7E-4254-A380-3A335182A8CB}"/>
    <cellStyle name="Separador de milhares 2 2 2 2 2 2 3 2" xfId="17795" xr:uid="{7B115F5A-D5A2-4DDC-B431-97201684A9B1}"/>
    <cellStyle name="Separador de milhares 2 2 2 2 2 2 3 2 2" xfId="23021" xr:uid="{F13CE81B-656D-4B8D-8FD0-6D2473A29D38}"/>
    <cellStyle name="Separador de milhares 2 2 2 2 2 2 3 3" xfId="20452" xr:uid="{3EF3CAC8-53AA-4D8E-9412-30104E40D22B}"/>
    <cellStyle name="Separador de milhares 2 2 2 2 2 2 4" xfId="16143" xr:uid="{F900729D-7B35-441C-888E-5C1558D0AB16}"/>
    <cellStyle name="Separador de milhares 2 2 2 2 2 2 4 2" xfId="21373" xr:uid="{DA31B935-FAF8-4D75-9567-CDD16794668C}"/>
    <cellStyle name="Separador de milhares 2 2 2 2 2 2 5" xfId="18791" xr:uid="{E81D9970-5A40-494F-857A-2F6A1321C913}"/>
    <cellStyle name="Separador de milhares 2 2 2 2 2 2 6" xfId="12050" xr:uid="{93EBC5E8-33FC-4539-BC46-B1D5EB35FC67}"/>
    <cellStyle name="Separador de milhares 2 2 2 2 2 3" xfId="12424" xr:uid="{8FC52650-64D7-4350-AA70-781ACA7132AC}"/>
    <cellStyle name="Separador de milhares 2 2 2 2 2 3 2" xfId="16488" xr:uid="{FCD6F3D7-B1CF-4B75-A9BE-ED5A94A19EB8}"/>
    <cellStyle name="Separador de milhares 2 2 2 2 2 3 2 2" xfId="21717" xr:uid="{A14A8995-906E-4CFD-8F9E-A10F42056EA3}"/>
    <cellStyle name="Separador de milhares 2 2 2 2 2 3 3" xfId="19135" xr:uid="{ED92826D-6C64-41C8-808E-7246F975052F}"/>
    <cellStyle name="Separador de milhares 2 2 2 2 2 4" xfId="14849" xr:uid="{39B25BDA-1055-47DE-A974-FEF724F27C87}"/>
    <cellStyle name="Separador de milhares 2 2 2 2 2 4 2" xfId="17438" xr:uid="{3810580E-1B6D-47E4-A431-5B65AB0CA36B}"/>
    <cellStyle name="Separador de milhares 2 2 2 2 2 4 2 2" xfId="22664" xr:uid="{A220A78B-06BD-4A1A-8B29-ACAFC407E9B1}"/>
    <cellStyle name="Separador de milhares 2 2 2 2 2 4 3" xfId="20095" xr:uid="{7F70E6BB-E583-4C07-B721-100013AA4C8B}"/>
    <cellStyle name="Separador de milhares 2 2 2 2 2 5" xfId="15584" xr:uid="{5116B51B-3D9D-4163-B168-E7EC3815B598}"/>
    <cellStyle name="Separador de milhares 2 2 2 2 2 5 2" xfId="18156" xr:uid="{24468AAC-21E0-4D51-8C64-449BD611F811}"/>
    <cellStyle name="Separador de milhares 2 2 2 2 2 5 2 2" xfId="23382" xr:uid="{795213D7-EC96-428D-A892-1CF57DAC8E33}"/>
    <cellStyle name="Separador de milhares 2 2 2 2 2 5 3" xfId="20826" xr:uid="{2C3CFDBD-BFEB-4D41-A3A6-5487FB52EA50}"/>
    <cellStyle name="Separador de milhares 2 2 2 2 2 6" xfId="15883" xr:uid="{413AEE74-C3BE-4FEA-BF8B-93A582BB7970}"/>
    <cellStyle name="Separador de milhares 2 2 2 2 2 6 2" xfId="21113" xr:uid="{DFF99361-013D-4E78-8D38-63FC503C679B}"/>
    <cellStyle name="Separador de milhares 2 2 2 2 2 7" xfId="18523" xr:uid="{362A0C59-639F-492D-962F-ACDD76CF8A47}"/>
    <cellStyle name="Separador de milhares 2 2 2 2 2 8" xfId="11757" xr:uid="{77851FAC-9A4A-44EC-A822-5F8BA8099D1E}"/>
    <cellStyle name="Separador de milhares 2 2 2 2 3" xfId="2151" xr:uid="{61F4F5EC-6CA4-4575-AED7-60611ABFB3A9}"/>
    <cellStyle name="Separador de milhares 2 2 2 2 3 2" xfId="12512" xr:uid="{0A657024-786C-4D61-8F79-C55462CDCCDF}"/>
    <cellStyle name="Separador de milhares 2 2 2 2 3 2 2" xfId="15030" xr:uid="{D5FE6FF0-AB53-495F-8FC4-1EA327CFE047}"/>
    <cellStyle name="Separador de milhares 2 2 2 2 3 2 2 2" xfId="17615" xr:uid="{A302D647-AAF3-47BA-8A19-69EC6CC25B7C}"/>
    <cellStyle name="Separador de milhares 2 2 2 2 3 2 2 2 2" xfId="22841" xr:uid="{D1840F11-96B4-4128-A8C1-A1DC17AD24EA}"/>
    <cellStyle name="Separador de milhares 2 2 2 2 3 2 2 3" xfId="20272" xr:uid="{CFA4BA26-B368-45CB-A292-9484790632E3}"/>
    <cellStyle name="Separador de milhares 2 2 2 2 3 2 3" xfId="16576" xr:uid="{2DBEDD03-AE18-467D-92F2-7CACE14A3DB6}"/>
    <cellStyle name="Separador de milhares 2 2 2 2 3 2 3 2" xfId="21805" xr:uid="{6F0D88EB-65F0-4896-8DB3-DAEE3C119190}"/>
    <cellStyle name="Separador de milhares 2 2 2 2 3 2 4" xfId="19223" xr:uid="{10CC4952-14B5-4328-9743-22BF606691FE}"/>
    <cellStyle name="Separador de milhares 2 2 2 2 3 3" xfId="13408" xr:uid="{893D976C-F13F-41DC-B429-78D2E0FE5018}"/>
    <cellStyle name="Separador de milhares 2 2 2 2 3 3 2" xfId="17262" xr:uid="{4C933DF4-05AB-4EC5-856C-4098EF157301}"/>
    <cellStyle name="Separador de milhares 2 2 2 2 3 3 2 2" xfId="22488" xr:uid="{81BB013C-6299-4EFD-AD40-A2513FCD7A0D}"/>
    <cellStyle name="Separador de milhares 2 2 2 2 3 3 3" xfId="19910" xr:uid="{C2D848C8-C71A-436B-B028-CF1CA9B52BD3}"/>
    <cellStyle name="Separador de milhares 2 2 2 2 3 4" xfId="15404" xr:uid="{CA3DC658-5728-45FF-B53A-D48157723298}"/>
    <cellStyle name="Separador de milhares 2 2 2 2 3 4 2" xfId="17976" xr:uid="{8948C914-C551-4435-AC04-A4376E248D0A}"/>
    <cellStyle name="Separador de milhares 2 2 2 2 3 4 2 2" xfId="23202" xr:uid="{DDD0E897-0FAE-4C06-A19D-1D1DADFD3477}"/>
    <cellStyle name="Separador de milhares 2 2 2 2 3 4 3" xfId="20646" xr:uid="{6A80E253-0308-4152-A3A1-FC4DCDAB8E20}"/>
    <cellStyle name="Separador de milhares 2 2 2 2 3 5" xfId="15963" xr:uid="{1B483DB8-56EE-4EC9-8696-4D3A628B7EAD}"/>
    <cellStyle name="Separador de milhares 2 2 2 2 3 5 2" xfId="21193" xr:uid="{3C8D03E4-545E-4062-BBC6-3455B464F4B0}"/>
    <cellStyle name="Separador de milhares 2 2 2 2 3 6" xfId="18611" xr:uid="{E0A4475B-8272-4A84-AF5B-194F3B52CBCD}"/>
    <cellStyle name="Separador de milhares 2 2 2 2 3 7" xfId="11870" xr:uid="{4DEC339D-A190-4ADB-AE15-E385AACD8354}"/>
    <cellStyle name="Separador de milhares 2 2 2 2 4" xfId="1814" xr:uid="{784568BE-FC67-454C-9774-7792023629B7}"/>
    <cellStyle name="Separador de milhares 2 2 2 2 4 2" xfId="12803" xr:uid="{950A48EE-67B7-41A9-8C39-BFC4FC93B591}"/>
    <cellStyle name="Separador de milhares 2 2 2 2 4 2 2" xfId="16863" xr:uid="{D21CE75B-290A-49C0-930C-7591DA0D6F09}"/>
    <cellStyle name="Separador de milhares 2 2 2 2 4 2 2 2" xfId="22092" xr:uid="{8143D590-EBD7-488F-AEC3-3F7C29CE19BC}"/>
    <cellStyle name="Separador de milhares 2 2 2 2 4 2 3" xfId="19510" xr:uid="{9D813291-0E8A-41DC-86E9-965AD7038F81}"/>
    <cellStyle name="Separador de milhares 2 2 2 2 4 3" xfId="14983" xr:uid="{634AE532-79EE-461C-A921-728839B409D9}"/>
    <cellStyle name="Separador de milhares 2 2 2 2 4 3 2" xfId="17568" xr:uid="{798EA995-9C7D-413B-AAE4-370F605129E1}"/>
    <cellStyle name="Separador de milhares 2 2 2 2 4 3 2 2" xfId="22794" xr:uid="{94B4F446-EF82-4DA8-ABD3-6F30BFF07949}"/>
    <cellStyle name="Separador de milhares 2 2 2 2 4 3 3" xfId="20225" xr:uid="{FD8B5BF1-D0C7-43BA-90C0-73E30E6E6CEA}"/>
    <cellStyle name="Separador de milhares 2 2 2 2 4 4" xfId="16250" xr:uid="{FFEFE611-6A02-447B-AE2E-EACBA38F6D5E}"/>
    <cellStyle name="Separador de milhares 2 2 2 2 4 4 2" xfId="21480" xr:uid="{6D0A8555-494E-4111-934B-9FF4776AF6CF}"/>
    <cellStyle name="Separador de milhares 2 2 2 2 4 5" xfId="18898" xr:uid="{FDFBB688-ED36-4F6B-9C1E-7AC8B13418A3}"/>
    <cellStyle name="Separador de milhares 2 2 2 2 4 6" xfId="12177" xr:uid="{6F244A96-26E6-4C66-814C-6D725CB73D2B}"/>
    <cellStyle name="Separador de milhares 2 2 2 2 5" xfId="12222" xr:uid="{3B3321D0-8E9D-4A60-8016-4D31B2320B4E}"/>
    <cellStyle name="Separador de milhares 2 2 2 2 5 2" xfId="16289" xr:uid="{16EC8570-51D5-49E8-B9DB-75FF4D00D6D4}"/>
    <cellStyle name="Separador de milhares 2 2 2 2 5 2 2" xfId="21518" xr:uid="{0F973DBA-F004-476A-A15B-A979E6F7BF46}"/>
    <cellStyle name="Separador de milhares 2 2 2 2 5 3" xfId="18936" xr:uid="{A4085C95-F0CA-4919-A61B-F34248F4D549}"/>
    <cellStyle name="Separador de milhares 2 2 2 2 6" xfId="13348" xr:uid="{CCDE1F18-76DA-492D-8DFF-787DD9DF883F}"/>
    <cellStyle name="Separador de milhares 2 2 2 2 6 2" xfId="17218" xr:uid="{0BA5797D-51B2-4EE5-AF22-DE112526BCAA}"/>
    <cellStyle name="Separador de milhares 2 2 2 2 6 2 2" xfId="22444" xr:uid="{EA25FCD6-3B8E-4D3E-8013-5D7136B4C818}"/>
    <cellStyle name="Separador de milhares 2 2 2 2 6 3" xfId="19866" xr:uid="{C4CD1833-BF30-4B69-8D80-898C4AEF75E2}"/>
    <cellStyle name="Separador de milhares 2 2 2 2 7" xfId="15357" xr:uid="{F4B7E20B-20D6-4FD8-94E6-14F7AB024652}"/>
    <cellStyle name="Separador de milhares 2 2 2 2 7 2" xfId="17929" xr:uid="{2F612F40-F85F-4607-800F-D4F87D6FE533}"/>
    <cellStyle name="Separador de milhares 2 2 2 2 7 2 2" xfId="23155" xr:uid="{5AEA203C-017C-4788-92B3-21CADA66DD7D}"/>
    <cellStyle name="Separador de milhares 2 2 2 2 7 3" xfId="20599" xr:uid="{66DF1976-BDCB-4927-A20D-ED55A14E6BDB}"/>
    <cellStyle name="Separador de milhares 2 2 2 2 8" xfId="15702" xr:uid="{363406DD-1AE8-4999-ABDD-3B17815D9652}"/>
    <cellStyle name="Separador de milhares 2 2 2 2 8 2" xfId="20933" xr:uid="{7902AC5A-7DD5-4B2B-B30E-0711285BF1C4}"/>
    <cellStyle name="Separador de milhares 2 2 2 2 9" xfId="18325" xr:uid="{EEE6DF84-6091-4D29-8FF4-FD5CC2AC227A}"/>
    <cellStyle name="Separador de milhares 2 2 2 3" xfId="256" xr:uid="{D62ECDF0-218E-42AD-BA55-E4E3535D68C1}"/>
    <cellStyle name="Separador de milhares 2 2 2 3 2" xfId="5913" xr:uid="{D2ED5774-3ED6-4A76-96E1-FB5B891774AE}"/>
    <cellStyle name="Separador de milhares 2 2 2 3 2 2" xfId="12661" xr:uid="{649C2577-47A6-4AEC-8903-85929D1D7E3D}"/>
    <cellStyle name="Separador de milhares 2 2 2 3 2 2 2" xfId="16725" xr:uid="{6F5DC766-2824-4791-80B1-6B6A3194406D}"/>
    <cellStyle name="Separador de milhares 2 2 2 3 2 2 2 2" xfId="21954" xr:uid="{966E7820-2743-4852-A99D-053D462EE705}"/>
    <cellStyle name="Separador de milhares 2 2 2 3 2 2 3" xfId="19372" xr:uid="{AF94E3B9-0415-44E4-A8CB-3903C48CA6A5}"/>
    <cellStyle name="Separador de milhares 2 2 2 3 2 3" xfId="15179" xr:uid="{05C55B45-5787-40C9-942B-7E8AF71A07A3}"/>
    <cellStyle name="Separador de milhares 2 2 2 3 2 3 2" xfId="17764" xr:uid="{30E7AF46-FF91-48AC-955F-65239FC75FC8}"/>
    <cellStyle name="Separador de milhares 2 2 2 3 2 3 2 2" xfId="22990" xr:uid="{106462B2-2478-403C-A915-B60283EC40E0}"/>
    <cellStyle name="Separador de milhares 2 2 2 3 2 3 3" xfId="20421" xr:uid="{4D21EC43-528E-4AD9-81A6-EFEA3BD0D93C}"/>
    <cellStyle name="Separador de milhares 2 2 2 3 2 4" xfId="16112" xr:uid="{7A4497D2-258E-43B5-AB7F-5399A7565F8E}"/>
    <cellStyle name="Separador de milhares 2 2 2 3 2 4 2" xfId="21342" xr:uid="{03B1B794-23FC-48DA-884B-C979C36AF92C}"/>
    <cellStyle name="Separador de milhares 2 2 2 3 2 5" xfId="18760" xr:uid="{3D78A56A-548D-49CF-8DB3-A7AAC7C34310}"/>
    <cellStyle name="Separador de milhares 2 2 2 3 2 6" xfId="12019" xr:uid="{16234249-9C41-42C7-AD24-641A9CCC190E}"/>
    <cellStyle name="Separador de milhares 2 2 2 3 3" xfId="12388" xr:uid="{A7C9FC79-7731-41BC-8BB7-6A83C72AD303}"/>
    <cellStyle name="Separador de milhares 2 2 2 3 3 2" xfId="16452" xr:uid="{19A8422C-6BB8-4BFE-98E9-7F1FC5F33E4D}"/>
    <cellStyle name="Separador de milhares 2 2 2 3 3 2 2" xfId="21681" xr:uid="{0644A110-D65A-4AD5-8613-F758DADAC39B}"/>
    <cellStyle name="Separador de milhares 2 2 2 3 3 3" xfId="19099" xr:uid="{3E5291EF-1218-4723-A50D-7FF5E53C8146}"/>
    <cellStyle name="Separador de milhares 2 2 2 3 4" xfId="14808" xr:uid="{029B9B89-428E-473C-A6EC-0672069949E4}"/>
    <cellStyle name="Separador de milhares 2 2 2 3 4 2" xfId="17402" xr:uid="{EFBF7D61-4A7B-4C20-98DA-0EE4F6699D93}"/>
    <cellStyle name="Separador de milhares 2 2 2 3 4 2 2" xfId="22628" xr:uid="{04F45439-3D2F-4E50-B5D2-71E1B8B2DD3F}"/>
    <cellStyle name="Separador de milhares 2 2 2 3 4 3" xfId="20055" xr:uid="{47D18D8D-0F05-4050-95C5-6B7EC36DB6F4}"/>
    <cellStyle name="Separador de milhares 2 2 2 3 5" xfId="15553" xr:uid="{A21A86E4-35BC-4FAB-8C36-492939BEF541}"/>
    <cellStyle name="Separador de milhares 2 2 2 3 5 2" xfId="18125" xr:uid="{62CF30E4-0FBE-4964-AA24-CA72D4E45BAE}"/>
    <cellStyle name="Separador de milhares 2 2 2 3 5 2 2" xfId="23351" xr:uid="{C15BADAB-7CD1-4751-9EF7-D0A9A3311C55}"/>
    <cellStyle name="Separador de milhares 2 2 2 3 5 3" xfId="20795" xr:uid="{4FA091F9-D51C-4302-BB3F-1CB74681104E}"/>
    <cellStyle name="Separador de milhares 2 2 2 3 6" xfId="15852" xr:uid="{751BAFB4-A10B-463D-B8A6-14AE057C11E4}"/>
    <cellStyle name="Separador de milhares 2 2 2 3 6 2" xfId="21082" xr:uid="{3BE00A55-222B-4C2A-B2D0-E924D08AE9B2}"/>
    <cellStyle name="Separador de milhares 2 2 2 3 7" xfId="18487" xr:uid="{03848A8F-32D6-4AFB-92ED-38791EAD7B18}"/>
    <cellStyle name="Separador de milhares 2 2 2 3 8" xfId="10520" xr:uid="{367B55E8-63DE-4D95-9B18-2E92A5809AC0}"/>
    <cellStyle name="Separador de milhares 2 2 2 4" xfId="2108" xr:uid="{6DFDDFD5-7ACB-462A-9EB4-6A0E7BE5E33A}"/>
    <cellStyle name="Separador de milhares 2 2 2 4 2" xfId="12498" xr:uid="{CACFB4F8-A080-4995-8FE3-62BBB0AE5742}"/>
    <cellStyle name="Separador de milhares 2 2 2 4 2 2" xfId="15016" xr:uid="{DE075949-40FC-4803-A050-9609E0BADAAF}"/>
    <cellStyle name="Separador de milhares 2 2 2 4 2 2 2" xfId="17601" xr:uid="{3708760A-621F-4E9B-A55A-FB647A93DEE9}"/>
    <cellStyle name="Separador de milhares 2 2 2 4 2 2 2 2" xfId="22827" xr:uid="{959817D6-1B60-4A23-8FC0-1BAE08BE017D}"/>
    <cellStyle name="Separador de milhares 2 2 2 4 2 2 3" xfId="20258" xr:uid="{877FC770-4FC4-4285-AF5D-DD5A53321311}"/>
    <cellStyle name="Separador de milhares 2 2 2 4 2 3" xfId="16562" xr:uid="{F353D667-EA9C-40A6-BD57-56417112ECA2}"/>
    <cellStyle name="Separador de milhares 2 2 2 4 2 3 2" xfId="21791" xr:uid="{10AB97B4-1A6B-49C9-BFB4-F3D3BD87ABE5}"/>
    <cellStyle name="Separador de milhares 2 2 2 4 2 4" xfId="19209" xr:uid="{736CDE28-E2A3-4139-B06A-37267D586874}"/>
    <cellStyle name="Separador de milhares 2 2 2 4 3" xfId="13389" xr:uid="{A4747533-0E4C-46EA-BF09-05290A1EF758}"/>
    <cellStyle name="Separador de milhares 2 2 2 4 3 2" xfId="17248" xr:uid="{732FCE20-6B6E-469B-8A23-9326FDF3C2C4}"/>
    <cellStyle name="Separador de milhares 2 2 2 4 3 2 2" xfId="22474" xr:uid="{AC9FC3B7-2431-4CE2-B03C-62595C716858}"/>
    <cellStyle name="Separador de milhares 2 2 2 4 3 3" xfId="19896" xr:uid="{09A0E107-DC83-409B-84C6-A5A2EC171480}"/>
    <cellStyle name="Separador de milhares 2 2 2 4 4" xfId="15390" xr:uid="{46CDF500-E858-4D12-AD2E-681BFCA9DAAF}"/>
    <cellStyle name="Separador de milhares 2 2 2 4 4 2" xfId="17962" xr:uid="{2CFB4A2B-F386-46FB-9F27-DC36CB028628}"/>
    <cellStyle name="Separador de milhares 2 2 2 4 4 2 2" xfId="23188" xr:uid="{FB05C6FC-38EC-4AF5-BEE0-0FE8D3C4170C}"/>
    <cellStyle name="Separador de milhares 2 2 2 4 4 3" xfId="20632" xr:uid="{425768A9-8BEA-4204-B7C5-E41DE64B4C2D}"/>
    <cellStyle name="Separador de milhares 2 2 2 4 5" xfId="15949" xr:uid="{0BF6173E-6BC9-4B34-9EE4-26BAB570D579}"/>
    <cellStyle name="Separador de milhares 2 2 2 4 5 2" xfId="21179" xr:uid="{009FF5D6-7CF4-4A7C-92E3-D554A5812CD4}"/>
    <cellStyle name="Separador de milhares 2 2 2 4 6" xfId="18597" xr:uid="{46725023-B343-4B8E-8F90-9DC909F054BE}"/>
    <cellStyle name="Separador de milhares 2 2 2 4 7" xfId="11856" xr:uid="{269537DA-A35A-4DCB-8D6E-A6BE1BBF342B}"/>
    <cellStyle name="Separador de milhares 2 2 2 5" xfId="1001" xr:uid="{739172D9-13C8-4B5A-9194-48DA45FFD0A5}"/>
    <cellStyle name="Separador de milhares 2 2 2 5 2" xfId="12786" xr:uid="{FEE8F8E5-0740-4910-A967-C040015956E1}"/>
    <cellStyle name="Separador de milhares 2 2 2 5 2 2" xfId="16846" xr:uid="{EC57BC8B-D447-4451-927B-220625A76AD5}"/>
    <cellStyle name="Separador de milhares 2 2 2 5 2 2 2" xfId="22075" xr:uid="{6C8F3122-2CE8-4FFC-B392-B58AE5441CE3}"/>
    <cellStyle name="Separador de milhares 2 2 2 5 2 3" xfId="19493" xr:uid="{7A9B29EF-B9E9-49B5-BB1E-1994E48270CD}"/>
    <cellStyle name="Separador de milhares 2 2 2 5 3" xfId="14941" xr:uid="{A988C703-2736-4B5F-89F7-1E311F256F0C}"/>
    <cellStyle name="Separador de milhares 2 2 2 5 3 2" xfId="17526" xr:uid="{68DDCB68-C89D-4ECE-ABB3-BFBE3003159F}"/>
    <cellStyle name="Separador de milhares 2 2 2 5 3 2 2" xfId="22752" xr:uid="{1696900D-D705-4082-B558-C9114D42C06A}"/>
    <cellStyle name="Separador de milhares 2 2 2 5 3 3" xfId="20183" xr:uid="{6747C5F8-2B6F-4450-AD65-FE001720DBE7}"/>
    <cellStyle name="Separador de milhares 2 2 2 5 4" xfId="16233" xr:uid="{AA667B40-A155-4674-B451-39243F2E0769}"/>
    <cellStyle name="Separador de milhares 2 2 2 5 4 2" xfId="21463" xr:uid="{2859A04B-11AC-4FF0-87F6-78A7F79C83A1}"/>
    <cellStyle name="Separador de milhares 2 2 2 5 5" xfId="18881" xr:uid="{BAB5C6C0-FBCC-44DA-98E8-4999A9318924}"/>
    <cellStyle name="Separador de milhares 2 2 2 5 6" xfId="12159" xr:uid="{FD980EF3-DCF7-473E-9B1C-A53E1623E581}"/>
    <cellStyle name="Separador de milhares 2 2 2 6" xfId="12208" xr:uid="{74EAA018-AAA6-4270-AD6C-BE924AAE1129}"/>
    <cellStyle name="Separador de milhares 2 2 2 6 2" xfId="16275" xr:uid="{497A0B05-C696-4C32-9E1F-6A2F2E7A9047}"/>
    <cellStyle name="Separador de milhares 2 2 2 6 2 2" xfId="21504" xr:uid="{77CA68FB-3701-486C-B093-FC8D60EB3DEA}"/>
    <cellStyle name="Separador de milhares 2 2 2 6 3" xfId="18922" xr:uid="{F773F401-3392-4231-8C8C-4C7F0BEE9C71}"/>
    <cellStyle name="Separador de milhares 2 2 2 7" xfId="13184" xr:uid="{9C112C7C-6A15-479C-A947-D997212931EB}"/>
    <cellStyle name="Separador de milhares 2 2 2 7 2" xfId="17176" xr:uid="{2ACC7AAA-A09E-425A-9C47-B810CA04E09D}"/>
    <cellStyle name="Separador de milhares 2 2 2 7 2 2" xfId="22402" xr:uid="{00C54639-513A-42FB-9583-104BA48DB1B3}"/>
    <cellStyle name="Separador de milhares 2 2 2 7 3" xfId="19821" xr:uid="{172FA006-4B00-43FD-B1D8-7EFA890A17A7}"/>
    <cellStyle name="Separador de milhares 2 2 2 8" xfId="15315" xr:uid="{47C41F3C-8D5B-45D6-83D9-BCD7EC152BB0}"/>
    <cellStyle name="Separador de milhares 2 2 2 8 2" xfId="17887" xr:uid="{59218470-3339-468E-AABC-89679CCDABE4}"/>
    <cellStyle name="Separador de milhares 2 2 2 8 2 2" xfId="23113" xr:uid="{6BABA44C-0580-4087-8F9E-485802837E9B}"/>
    <cellStyle name="Separador de milhares 2 2 2 8 3" xfId="20557" xr:uid="{9BC236AF-D3AB-40A5-ACCB-89B94AB06BFA}"/>
    <cellStyle name="Separador de milhares 2 2 2 9" xfId="15688" xr:uid="{8F2B13A6-0FF7-432A-A2C7-43E463D84FCA}"/>
    <cellStyle name="Separador de milhares 2 2 2 9 2" xfId="20919" xr:uid="{2756C548-3995-47CF-AEC4-D0E916EFABDA}"/>
    <cellStyle name="Separador de milhares 2 2 3" xfId="240" xr:uid="{1AF6D427-78BC-45E4-90E1-752F59CC8AB5}"/>
    <cellStyle name="Separador de milhares 2 2 3 2" xfId="4185" xr:uid="{BC8063E2-2B5A-451A-9783-284D9BA0CE43}"/>
    <cellStyle name="Separador de milhares 2 2 3 2 2" xfId="11946" xr:uid="{30E18ABE-4DA0-414B-AE33-314C0985232E}"/>
    <cellStyle name="Separador de milhares 2 2 3 2 2 2" xfId="12588" xr:uid="{8DBD5B76-001F-4C9E-946B-306ECA051227}"/>
    <cellStyle name="Separador de milhares 2 2 3 2 2 2 2" xfId="16652" xr:uid="{3EA0F392-8365-4D65-BAD1-536BE7464B1A}"/>
    <cellStyle name="Separador de milhares 2 2 3 2 2 2 2 2" xfId="21881" xr:uid="{2719EBAA-1FDF-4DA7-BC2B-21A18FDB72B0}"/>
    <cellStyle name="Separador de milhares 2 2 3 2 2 2 3" xfId="19299" xr:uid="{9B78B442-3B8F-47D0-A633-3B7BD02E99CE}"/>
    <cellStyle name="Separador de milhares 2 2 3 2 2 3" xfId="15106" xr:uid="{057E5420-CC19-49D2-A72E-6DE9863967A3}"/>
    <cellStyle name="Separador de milhares 2 2 3 2 2 3 2" xfId="17691" xr:uid="{58D2813D-A049-4DFF-AA9D-E2371DD72CC1}"/>
    <cellStyle name="Separador de milhares 2 2 3 2 2 3 2 2" xfId="22917" xr:uid="{232AAEBC-E2E8-4248-8B57-2D03B7406EF2}"/>
    <cellStyle name="Separador de milhares 2 2 3 2 2 3 3" xfId="20348" xr:uid="{14677B93-D05E-4ED0-BEB5-8E0CC77D5E02}"/>
    <cellStyle name="Separador de milhares 2 2 3 2 2 4" xfId="16039" xr:uid="{F884C6EE-3702-4E89-9E72-EC27BF1B4A5A}"/>
    <cellStyle name="Separador de milhares 2 2 3 2 2 4 2" xfId="21269" xr:uid="{E0CD6463-E532-4946-B709-3E26B07F8F8D}"/>
    <cellStyle name="Separador de milhares 2 2 3 2 2 5" xfId="18687" xr:uid="{DD8F746E-0DD3-4270-AFC0-21F6C56F5B93}"/>
    <cellStyle name="Separador de milhares 2 2 3 2 3" xfId="12308" xr:uid="{453FD962-8362-4FE1-B7B2-6B4EA83C1694}"/>
    <cellStyle name="Separador de milhares 2 2 3 2 3 2" xfId="16373" xr:uid="{A711CEC1-FF7D-4541-A21D-C3275017DF3C}"/>
    <cellStyle name="Separador de milhares 2 2 3 2 3 2 2" xfId="21602" xr:uid="{2160CB4C-3CC1-417F-9DD8-D4A48465E7EC}"/>
    <cellStyle name="Separador de milhares 2 2 3 2 3 3" xfId="19020" xr:uid="{D7402927-9546-43B1-B148-A791613A9EFC}"/>
    <cellStyle name="Separador de milhares 2 2 3 2 4" xfId="14131" xr:uid="{8A40B943-5DF6-4FF7-AC11-B91B2F2AEAFD}"/>
    <cellStyle name="Separador de milhares 2 2 3 2 4 2" xfId="17325" xr:uid="{FADAD132-F496-48BB-BEA8-E7EADDE08228}"/>
    <cellStyle name="Separador de milhares 2 2 3 2 4 2 2" xfId="22551" xr:uid="{D657A4B4-1FFC-4E2E-A960-A714E51F7EBD}"/>
    <cellStyle name="Separador de milhares 2 2 3 2 4 3" xfId="19978" xr:uid="{8E22552B-1AB1-4ADD-AB5B-A56530CC9FE6}"/>
    <cellStyle name="Separador de milhares 2 2 3 2 5" xfId="15480" xr:uid="{375D0247-3336-4821-A62E-E10A66079416}"/>
    <cellStyle name="Separador de milhares 2 2 3 2 5 2" xfId="18052" xr:uid="{01B1E308-1D47-4D42-A96C-0F536BC6CDFD}"/>
    <cellStyle name="Separador de milhares 2 2 3 2 5 2 2" xfId="23278" xr:uid="{4BED4AD1-30B6-4180-9723-EB3CB0B8A7BE}"/>
    <cellStyle name="Separador de milhares 2 2 3 2 5 3" xfId="20722" xr:uid="{6EBF2AE2-EBDF-40FE-86DF-049C5B518259}"/>
    <cellStyle name="Separador de milhares 2 2 3 2 6" xfId="15779" xr:uid="{32C33F0B-BA74-46C5-890A-A07D5BE306CC}"/>
    <cellStyle name="Separador de milhares 2 2 3 2 6 2" xfId="21009" xr:uid="{CA0689BF-88D0-48D3-BD43-9668920791B5}"/>
    <cellStyle name="Separador de milhares 2 2 3 2 7" xfId="18408" xr:uid="{98606E50-9E1E-4752-92F5-38F53B8F91D2}"/>
    <cellStyle name="Separador de milhares 2 2 3 2 8" xfId="9179" xr:uid="{3672C23B-60BF-4C01-9DB0-97DEE58AD03C}"/>
    <cellStyle name="Separador de milhares 2 2 3 3" xfId="2150" xr:uid="{1203073F-7A19-4ABC-BDA3-8D45650A0AAB}"/>
    <cellStyle name="Separador de milhares 2 2 3 3 2" xfId="12511" xr:uid="{229215D3-4657-40A2-859F-D8428A1B69C4}"/>
    <cellStyle name="Separador de milhares 2 2 3 3 2 2" xfId="15029" xr:uid="{D59D8F1F-B588-46A3-8EFD-6497B4E2DA2A}"/>
    <cellStyle name="Separador de milhares 2 2 3 3 2 2 2" xfId="17614" xr:uid="{D7D0C2DB-678D-4428-B476-E203579FD120}"/>
    <cellStyle name="Separador de milhares 2 2 3 3 2 2 2 2" xfId="22840" xr:uid="{8E10040B-FEC4-42DD-85D2-788DF9C01250}"/>
    <cellStyle name="Separador de milhares 2 2 3 3 2 2 3" xfId="20271" xr:uid="{5678C962-DE38-4780-86F7-5A766336A1E1}"/>
    <cellStyle name="Separador de milhares 2 2 3 3 2 3" xfId="16575" xr:uid="{EA00A6C7-8765-4328-BFD9-37DC295FD1DC}"/>
    <cellStyle name="Separador de milhares 2 2 3 3 2 3 2" xfId="21804" xr:uid="{E13214A9-B633-48E1-B206-D19E0E096273}"/>
    <cellStyle name="Separador de milhares 2 2 3 3 2 4" xfId="19222" xr:uid="{817F6DA3-F98D-4F4D-9340-B3FB2845145B}"/>
    <cellStyle name="Separador de milhares 2 2 3 3 3" xfId="13407" xr:uid="{77E47B0B-4FC5-4A33-97CA-85F896634448}"/>
    <cellStyle name="Separador de milhares 2 2 3 3 3 2" xfId="17261" xr:uid="{724F0897-4AAE-487E-8E5C-9BB20C49EB1B}"/>
    <cellStyle name="Separador de milhares 2 2 3 3 3 2 2" xfId="22487" xr:uid="{9BBB8652-D30C-4627-BB2A-71C8E96AD123}"/>
    <cellStyle name="Separador de milhares 2 2 3 3 3 3" xfId="19909" xr:uid="{BA71CFEA-FEC3-4424-8E8A-82713529F189}"/>
    <cellStyle name="Separador de milhares 2 2 3 3 4" xfId="15403" xr:uid="{429DF0BE-1A3F-4923-A163-C542D24A407F}"/>
    <cellStyle name="Separador de milhares 2 2 3 3 4 2" xfId="17975" xr:uid="{D9F2DA55-CD1E-426E-9B00-FE9F91089E26}"/>
    <cellStyle name="Separador de milhares 2 2 3 3 4 2 2" xfId="23201" xr:uid="{CF69023A-074E-4D0D-948A-48D903177616}"/>
    <cellStyle name="Separador de milhares 2 2 3 3 4 3" xfId="20645" xr:uid="{26763A56-FF80-4C34-9AB9-36FE34ACAE07}"/>
    <cellStyle name="Separador de milhares 2 2 3 3 5" xfId="15962" xr:uid="{A19A7311-C4E5-4C1A-86DB-806A4CB1AEA1}"/>
    <cellStyle name="Separador de milhares 2 2 3 3 5 2" xfId="21192" xr:uid="{0508EB18-7879-4812-9901-F7A5975F8ADF}"/>
    <cellStyle name="Separador de milhares 2 2 3 3 6" xfId="18610" xr:uid="{AFF2B392-3072-4737-B8D5-D53FB1794C70}"/>
    <cellStyle name="Separador de milhares 2 2 3 3 7" xfId="11869" xr:uid="{A0687330-0F99-43A5-9AB7-B9480A3E0234}"/>
    <cellStyle name="Separador de milhares 2 2 3 4" xfId="1333" xr:uid="{ECF74A0C-6CC6-4201-8B9A-74A4C6DD8EDB}"/>
    <cellStyle name="Separador de milhares 2 2 3 4 2" xfId="14958" xr:uid="{7D7FE445-D4C2-4BBD-9F26-851C9992DAA6}"/>
    <cellStyle name="Separador de milhares 2 2 3 4 2 2" xfId="17543" xr:uid="{D9ED04CE-857B-4F33-9799-0358CDDD0840}"/>
    <cellStyle name="Separador de milhares 2 2 3 4 2 2 2" xfId="22769" xr:uid="{4011EEBC-85DF-4384-869C-BF62C8D2B22B}"/>
    <cellStyle name="Separador de milhares 2 2 3 4 2 3" xfId="20200" xr:uid="{C996511A-A3C9-4989-AC50-85CF1A269BD9}"/>
    <cellStyle name="Separador de milhares 2 2 3 4 3" xfId="16288" xr:uid="{1BCBF376-0E97-44C6-97A5-0AFE958EEA75}"/>
    <cellStyle name="Separador de milhares 2 2 3 4 3 2" xfId="21517" xr:uid="{885C1F79-7C6F-4D9D-8DAC-9934895A81BE}"/>
    <cellStyle name="Separador de milhares 2 2 3 4 4" xfId="18935" xr:uid="{E4A224A8-D339-4291-A98A-12F43607C727}"/>
    <cellStyle name="Separador de milhares 2 2 3 4 5" xfId="12221" xr:uid="{0395A8C5-6AE1-42B5-83B3-6689EDB6A51C}"/>
    <cellStyle name="Separador de milhares 2 2 3 5" xfId="13239" xr:uid="{17891C9A-F16F-4D4B-B6E7-9B36993381C3}"/>
    <cellStyle name="Separador de milhares 2 2 3 5 2" xfId="17193" xr:uid="{C8556961-D03F-4B91-A645-70954E497B3D}"/>
    <cellStyle name="Separador de milhares 2 2 3 5 2 2" xfId="22419" xr:uid="{8142E622-8954-4C95-986B-E1811D785E30}"/>
    <cellStyle name="Separador de milhares 2 2 3 5 3" xfId="19839" xr:uid="{23540DC4-0058-4190-ABFD-A346E3DFD5BA}"/>
    <cellStyle name="Separador de milhares 2 2 3 6" xfId="15332" xr:uid="{9D161E7D-4ACD-4BBC-83AE-66FA12E4A971}"/>
    <cellStyle name="Separador de milhares 2 2 3 6 2" xfId="17904" xr:uid="{D5D8B022-B203-4BA6-9C7F-D95141A358EC}"/>
    <cellStyle name="Separador de milhares 2 2 3 6 2 2" xfId="23130" xr:uid="{DA44D054-CA47-4855-B1A4-61F0A39560F6}"/>
    <cellStyle name="Separador de milhares 2 2 3 6 3" xfId="20574" xr:uid="{FCC57280-B2C2-47AE-934D-2E18E761A74C}"/>
    <cellStyle name="Separador de milhares 2 2 3 7" xfId="15701" xr:uid="{F630635D-67CE-4263-A054-D11DC20F73BA}"/>
    <cellStyle name="Separador de milhares 2 2 3 7 2" xfId="20932" xr:uid="{ADF2A29E-56AF-4B7A-8643-5AB860543E70}"/>
    <cellStyle name="Separador de milhares 2 2 3 8" xfId="18324" xr:uid="{F990E14B-2CF8-4870-8789-1F412CF13A88}"/>
    <cellStyle name="Separador de milhares 2 2 3 9" xfId="7413" xr:uid="{B0C9952F-F40F-450B-AF1D-FA61AFA915DD}"/>
    <cellStyle name="Separador de milhares 2 2 4" xfId="4258" xr:uid="{35D4202B-ED7B-4CD6-A73A-971A688F1751}"/>
    <cellStyle name="Separador de milhares 2 2 4 2" xfId="11958" xr:uid="{791599BE-D98C-49B1-A41E-3AA612D01149}"/>
    <cellStyle name="Separador de milhares 2 2 4 2 2" xfId="12600" xr:uid="{4C3E8B7E-D337-4AC3-9205-CB973C6BBD17}"/>
    <cellStyle name="Separador de milhares 2 2 4 2 2 2" xfId="16664" xr:uid="{511BB501-002F-4FD3-B261-2953AF5D6CD8}"/>
    <cellStyle name="Separador de milhares 2 2 4 2 2 2 2" xfId="21893" xr:uid="{033C765F-8E00-45AC-8BBF-3535460F3977}"/>
    <cellStyle name="Separador de milhares 2 2 4 2 2 3" xfId="19311" xr:uid="{A4461645-F7C2-46F7-922D-DA6A1EEF3C47}"/>
    <cellStyle name="Separador de milhares 2 2 4 2 3" xfId="15118" xr:uid="{DEFCF457-F793-45B8-8EED-DF1117D4BDA0}"/>
    <cellStyle name="Separador de milhares 2 2 4 2 3 2" xfId="17703" xr:uid="{24565D69-A2FC-4BF4-AC0F-1D72DFC77F20}"/>
    <cellStyle name="Separador de milhares 2 2 4 2 3 2 2" xfId="22929" xr:uid="{E9AB4115-FEAF-46B5-A70C-A362D3D539B2}"/>
    <cellStyle name="Separador de milhares 2 2 4 2 3 3" xfId="20360" xr:uid="{D4DD9D7F-D395-4B35-87A2-2A4C787A882A}"/>
    <cellStyle name="Separador de milhares 2 2 4 2 4" xfId="16051" xr:uid="{F0C3919A-0F39-44A1-8594-D8303F0AFC38}"/>
    <cellStyle name="Separador de milhares 2 2 4 2 4 2" xfId="21281" xr:uid="{C1605655-382D-48CA-A246-7A917B214F11}"/>
    <cellStyle name="Separador de milhares 2 2 4 2 5" xfId="18699" xr:uid="{18228220-BC00-4374-AA09-77F3449F04A8}"/>
    <cellStyle name="Separador de milhares 2 2 4 3" xfId="12325" xr:uid="{C126309D-0D17-4A83-842A-CB5F08CBF950}"/>
    <cellStyle name="Separador de milhares 2 2 4 3 2" xfId="16390" xr:uid="{71C5DFDE-F70C-47D3-AC95-1F54D614BB55}"/>
    <cellStyle name="Separador de milhares 2 2 4 3 2 2" xfId="21619" xr:uid="{18AA67FB-C612-493E-98C2-BC7CE5E17262}"/>
    <cellStyle name="Separador de milhares 2 2 4 3 3" xfId="19037" xr:uid="{B14172F3-E58F-475C-B005-9F28555D8772}"/>
    <cellStyle name="Separador de milhares 2 2 4 4" xfId="14146" xr:uid="{453313E7-FEEB-4A7C-A05D-79E55C346B74}"/>
    <cellStyle name="Separador de milhares 2 2 4 4 2" xfId="17340" xr:uid="{EABDF469-9C04-4C81-A827-353C2F2AD94D}"/>
    <cellStyle name="Separador de milhares 2 2 4 4 2 2" xfId="22566" xr:uid="{57FF85CC-429A-4D35-B402-ED6E2C4C3EAA}"/>
    <cellStyle name="Separador de milhares 2 2 4 4 3" xfId="19993" xr:uid="{19C7B134-D729-4AC5-BE9D-C73EB606B0D9}"/>
    <cellStyle name="Separador de milhares 2 2 4 5" xfId="15492" xr:uid="{809431B6-F4BC-4148-B3E5-CEB05ADAF3F4}"/>
    <cellStyle name="Separador de milhares 2 2 4 5 2" xfId="18064" xr:uid="{ED9F3BE5-7B51-43D1-BF57-198A52F2ADAB}"/>
    <cellStyle name="Separador de milhares 2 2 4 5 2 2" xfId="23290" xr:uid="{1877F93A-E954-4D86-942E-C95BD6AFC68C}"/>
    <cellStyle name="Separador de milhares 2 2 4 5 3" xfId="20734" xr:uid="{B79C6121-83B5-4086-A630-9C4AD7607F41}"/>
    <cellStyle name="Separador de milhares 2 2 4 6" xfId="15791" xr:uid="{F352C199-15CF-4BF8-868F-BE53D7E973EB}"/>
    <cellStyle name="Separador de milhares 2 2 4 6 2" xfId="21021" xr:uid="{5C20042D-4D33-4D3D-AE90-E8D50C727DB5}"/>
    <cellStyle name="Separador de milhares 2 2 4 7" xfId="18425" xr:uid="{17E3A479-F29A-43F5-B2FE-76AE724BCB7C}"/>
    <cellStyle name="Separador de milhares 2 2 4 8" xfId="9200" xr:uid="{680D88FF-888A-4D9A-A314-D569BD4F2294}"/>
    <cellStyle name="Separador de milhares 2 2 5" xfId="2088" xr:uid="{B6E5EB01-B717-4CED-8065-A06B7A346B3C}"/>
    <cellStyle name="Separador de milhares 2 2 5 2" xfId="12487" xr:uid="{6AA801C1-156F-48EB-BC19-11FF70F68062}"/>
    <cellStyle name="Separador de milhares 2 2 5 2 2" xfId="15005" xr:uid="{5B9BDC36-5F22-4E09-A1D1-811C6DAA0E0B}"/>
    <cellStyle name="Separador de milhares 2 2 5 2 2 2" xfId="17590" xr:uid="{11EBB99A-4113-46E2-946C-3F7C5668FED3}"/>
    <cellStyle name="Separador de milhares 2 2 5 2 2 2 2" xfId="22816" xr:uid="{D96F1FA2-F5E1-4F3A-8F4D-38F58DBAAB7A}"/>
    <cellStyle name="Separador de milhares 2 2 5 2 2 3" xfId="20247" xr:uid="{2C7391C7-E729-423C-904C-2FFF366CCE10}"/>
    <cellStyle name="Separador de milhares 2 2 5 2 3" xfId="16551" xr:uid="{DB38F3B8-39DA-42F8-BE8C-A7801826B334}"/>
    <cellStyle name="Separador de milhares 2 2 5 2 3 2" xfId="21780" xr:uid="{E1DDB9EE-1F72-44E8-A2F8-E2FC5A59EB81}"/>
    <cellStyle name="Separador de milhares 2 2 5 2 4" xfId="19198" xr:uid="{A3695514-8803-401B-B839-0EEB6815C026}"/>
    <cellStyle name="Separador de milhares 2 2 5 3" xfId="13378" xr:uid="{F3C307F2-8BA9-4FAB-8E2E-84C48326E537}"/>
    <cellStyle name="Separador de milhares 2 2 5 3 2" xfId="17238" xr:uid="{69E95C33-E825-4118-9DFC-0CEE343D1636}"/>
    <cellStyle name="Separador de milhares 2 2 5 3 2 2" xfId="22464" xr:uid="{89CD6904-8507-41BD-8823-C3564EF9322E}"/>
    <cellStyle name="Separador de milhares 2 2 5 3 3" xfId="19886" xr:uid="{8666F8D7-98D0-433A-8C02-3D628638C38C}"/>
    <cellStyle name="Separador de milhares 2 2 5 4" xfId="15379" xr:uid="{8BEA89A1-480D-424D-92AF-905FA521EEDC}"/>
    <cellStyle name="Separador de milhares 2 2 5 4 2" xfId="17951" xr:uid="{1B64D581-1A9A-4F88-94D3-AD851B25842C}"/>
    <cellStyle name="Separador de milhares 2 2 5 4 2 2" xfId="23177" xr:uid="{B60F3F0D-BCA9-477C-A70A-70986CD24ECE}"/>
    <cellStyle name="Separador de milhares 2 2 5 4 3" xfId="20621" xr:uid="{8ECE4C6E-10F6-4B5D-BD3D-ABCD93C63513}"/>
    <cellStyle name="Separador de milhares 2 2 5 5" xfId="15938" xr:uid="{6A0DD844-8442-4061-BFD4-42F31E9D6D58}"/>
    <cellStyle name="Separador de milhares 2 2 5 5 2" xfId="21168" xr:uid="{8EC9FA22-01E8-4461-B7E6-5F2A5B891293}"/>
    <cellStyle name="Separador de milhares 2 2 5 6" xfId="18586" xr:uid="{F24E7D63-8099-4940-B045-D2E11739D92B}"/>
    <cellStyle name="Separador de milhares 2 2 5 7" xfId="11845" xr:uid="{B93B7C38-FB3F-4C02-9E43-D826F340F859}"/>
    <cellStyle name="Separador de milhares 2 2 6" xfId="376" xr:uid="{4954274C-9A79-47D6-80D2-0F45042DA842}"/>
    <cellStyle name="Separador de milhares 2 2 6 2" xfId="12773" xr:uid="{EE267D9F-A2D0-4F97-B283-384DB8C622CE}"/>
    <cellStyle name="Separador de milhares 2 2 6 2 2" xfId="16833" xr:uid="{3FCA152E-1FE1-4679-955C-095D490600E6}"/>
    <cellStyle name="Separador de milhares 2 2 6 2 2 2" xfId="22062" xr:uid="{9E80592D-3F14-419E-9265-CF82BEFAFB55}"/>
    <cellStyle name="Separador de milhares 2 2 6 2 3" xfId="19480" xr:uid="{B70CB2BD-A58C-4CF9-961F-7781154526EB}"/>
    <cellStyle name="Separador de milhares 2 2 6 3" xfId="14916" xr:uid="{371879C7-7DC4-417E-A977-3CD3BBA6E796}"/>
    <cellStyle name="Separador de milhares 2 2 6 3 2" xfId="17501" xr:uid="{577D74A5-796F-4875-A5EF-67837379F393}"/>
    <cellStyle name="Separador de milhares 2 2 6 3 2 2" xfId="22727" xr:uid="{50DD9C6E-12FD-4F70-B340-41FB6C35EAF8}"/>
    <cellStyle name="Separador de milhares 2 2 6 3 3" xfId="20158" xr:uid="{444F4606-8F0E-49B5-A4A4-F683CCC267B2}"/>
    <cellStyle name="Separador de milhares 2 2 6 4" xfId="16220" xr:uid="{408FF3C8-34C8-4BDD-98CC-7AAFB89F35BF}"/>
    <cellStyle name="Separador de milhares 2 2 6 4 2" xfId="21450" xr:uid="{A0ABB957-62DF-4C36-9385-56C4C1FAFBBE}"/>
    <cellStyle name="Separador de milhares 2 2 6 5" xfId="18868" xr:uid="{9BDFE349-FA81-4FEB-ADC3-DD47C3FBC565}"/>
    <cellStyle name="Separador de milhares 2 2 6 6" xfId="12145" xr:uid="{5C74528E-C65E-4D08-BD57-9FA6829B1635}"/>
    <cellStyle name="Separador de milhares 2 2 7" xfId="12197" xr:uid="{5D989831-ABD8-4E35-998B-A6D0C20C3CBE}"/>
    <cellStyle name="Separador de milhares 2 2 7 2" xfId="16264" xr:uid="{45120AA5-5B4B-4DAD-B0C2-B01810B711CF}"/>
    <cellStyle name="Separador de milhares 2 2 7 2 2" xfId="21493" xr:uid="{BE67670A-3ADD-4B15-86B2-337BA132DE56}"/>
    <cellStyle name="Separador de milhares 2 2 7 3" xfId="18911" xr:uid="{5C7407B9-0A81-4E7C-9C50-26458B48EDDC}"/>
    <cellStyle name="Separador de milhares 2 2 8" xfId="13127" xr:uid="{AF11C646-B6B2-460F-B455-B08BFC4EDFE6}"/>
    <cellStyle name="Separador de milhares 2 2 8 2" xfId="17152" xr:uid="{8E2B2E97-CEF8-4A46-A9CE-9DB113977B13}"/>
    <cellStyle name="Separador de milhares 2 2 8 2 2" xfId="22378" xr:uid="{7A3F78EE-CB93-44CA-8376-766E8D5AF025}"/>
    <cellStyle name="Separador de milhares 2 2 8 3" xfId="19796" xr:uid="{40AD3291-8D30-4694-BEBC-F30C97D08748}"/>
    <cellStyle name="Separador de milhares 2 2 9" xfId="15290" xr:uid="{FE914A2A-B992-4499-AA76-9041EBF69FCD}"/>
    <cellStyle name="Separador de milhares 2 2 9 2" xfId="17862" xr:uid="{D6AA53DD-5AC9-4FD3-950D-9193647F2A15}"/>
    <cellStyle name="Separador de milhares 2 2 9 2 2" xfId="23088" xr:uid="{1D890079-7E1F-4038-8816-3B3A5E582116}"/>
    <cellStyle name="Separador de milhares 2 2 9 3" xfId="20532" xr:uid="{16FA9A02-2619-407E-A5F5-79E96E2E0F2C}"/>
    <cellStyle name="Separador de milhares 2 3" xfId="159" xr:uid="{B5C0AD78-7E07-454B-B34D-E8318B637B36}"/>
    <cellStyle name="Separador de milhares 2 3 10" xfId="13238" xr:uid="{59FF4C4B-BE1F-44D9-B76C-58689596C29E}"/>
    <cellStyle name="Separador de milhares 2 3 10 2" xfId="17192" xr:uid="{7ACB8633-7AD5-4F9C-B412-8A729E34A6B8}"/>
    <cellStyle name="Separador de milhares 2 3 10 2 2" xfId="22418" xr:uid="{B3088EA5-7887-4099-BF60-270EDB916FC2}"/>
    <cellStyle name="Separador de milhares 2 3 10 3" xfId="19838" xr:uid="{E7CB6F05-C929-4366-958C-A7EEE6FBF66C}"/>
    <cellStyle name="Separador de milhares 2 3 11" xfId="15331" xr:uid="{3288133B-E47A-4F69-AB61-CF2FCDBB965A}"/>
    <cellStyle name="Separador de milhares 2 3 11 2" xfId="17903" xr:uid="{FD90418A-F1F3-4CB4-BBD4-EBB197948F4D}"/>
    <cellStyle name="Separador de milhares 2 3 11 2 2" xfId="23129" xr:uid="{D1344A87-AE0C-443D-9F9B-E4D45D4EE3A1}"/>
    <cellStyle name="Separador de milhares 2 3 11 3" xfId="20573" xr:uid="{DA6390F8-9380-49D0-9EAB-C79499DDC605}"/>
    <cellStyle name="Separador de milhares 2 3 12" xfId="15684" xr:uid="{10F32034-DD5A-4C1D-9CE3-66AB960F9F7A}"/>
    <cellStyle name="Separador de milhares 2 3 12 2" xfId="20915" xr:uid="{4337A1EE-BC61-4F7C-B751-FD69C6A71A25}"/>
    <cellStyle name="Separador de milhares 2 3 13" xfId="18307" xr:uid="{37F74645-E392-48D5-B27C-189DAC9EA7EB}"/>
    <cellStyle name="Separador de milhares 2 3 14" xfId="7372" xr:uid="{9C1B9E27-022D-460A-B52F-E78799B0E91E}"/>
    <cellStyle name="Separador de milhares 2 3 2" xfId="178" xr:uid="{88BF5B5F-FE0D-44AC-B56C-A95791FDF404}"/>
    <cellStyle name="Separador de milhares 2 3 2 10" xfId="18308" xr:uid="{342F7044-FB55-40DF-806B-504722C00824}"/>
    <cellStyle name="Separador de milhares 2 3 2 11" xfId="7373" xr:uid="{CE6025CA-5F56-4E63-9271-307CC04D39C7}"/>
    <cellStyle name="Separador de milhares 2 3 2 2" xfId="273" xr:uid="{43241998-7D55-4AF5-924A-3C7EBCCAF783}"/>
    <cellStyle name="Separador de milhares 2 3 2 2 2" xfId="2153" xr:uid="{798E7073-829F-4852-964B-E0E9BD611C81}"/>
    <cellStyle name="Separador de milhares 2 3 2 2 2 2" xfId="12514" xr:uid="{36D761E9-B0C3-45BE-8438-BC5EFA068007}"/>
    <cellStyle name="Separador de milhares 2 3 2 2 2 2 2" xfId="16578" xr:uid="{D5C88587-2832-464D-912D-673E50E2A870}"/>
    <cellStyle name="Separador de milhares 2 3 2 2 2 2 2 2" xfId="21807" xr:uid="{6FA6E830-BE0B-4B8D-8C5F-3694F1B9752C}"/>
    <cellStyle name="Separador de milhares 2 3 2 2 2 2 3" xfId="19225" xr:uid="{352E48AF-10EA-4012-923B-2B7C53AC5AC2}"/>
    <cellStyle name="Separador de milhares 2 3 2 2 2 3" xfId="15032" xr:uid="{DDE8679F-A0B1-437C-8898-73DACE66B654}"/>
    <cellStyle name="Separador de milhares 2 3 2 2 2 3 2" xfId="17617" xr:uid="{238BBB0E-BD9D-4BB8-8E9F-30A0B11B950D}"/>
    <cellStyle name="Separador de milhares 2 3 2 2 2 3 2 2" xfId="22843" xr:uid="{06D94A8D-E1D8-44C8-B232-61F3C73B54D0}"/>
    <cellStyle name="Separador de milhares 2 3 2 2 2 3 3" xfId="20274" xr:uid="{B9AB05E9-F136-4E50-8FB8-08015ED50328}"/>
    <cellStyle name="Separador de milhares 2 3 2 2 2 4" xfId="15965" xr:uid="{A5D52B93-31CD-4FE7-B696-1333F438931B}"/>
    <cellStyle name="Separador de milhares 2 3 2 2 2 4 2" xfId="21195" xr:uid="{BC09D88F-5D5B-428A-93C1-0CEB07F4BE41}"/>
    <cellStyle name="Separador de milhares 2 3 2 2 2 5" xfId="18613" xr:uid="{06FB8828-F8C1-4FA9-8755-FC2604B8B73C}"/>
    <cellStyle name="Separador de milhares 2 3 2 2 2 6" xfId="11872" xr:uid="{DE9DA5A7-5810-46F7-A1FE-CF444598FB4F}"/>
    <cellStyle name="Separador de milhares 2 3 2 2 3" xfId="12224" xr:uid="{5A560478-3ECE-419D-BF91-88D46460955F}"/>
    <cellStyle name="Separador de milhares 2 3 2 2 3 2" xfId="16291" xr:uid="{4CF4D9AC-F33E-438C-B008-A44284559D66}"/>
    <cellStyle name="Separador de milhares 2 3 2 2 3 2 2" xfId="21520" xr:uid="{77142C19-D4D3-4670-899C-A9735FB6C870}"/>
    <cellStyle name="Separador de milhares 2 3 2 2 3 3" xfId="18938" xr:uid="{FF2084F3-87D4-4566-BA4D-A82ED20FD48C}"/>
    <cellStyle name="Separador de milhares 2 3 2 2 4" xfId="13410" xr:uid="{AEE7D588-3886-4C9F-AE21-B42A7370E4FF}"/>
    <cellStyle name="Separador de milhares 2 3 2 2 4 2" xfId="17264" xr:uid="{310EEEB1-AB60-4916-A93E-5892FA07D0F4}"/>
    <cellStyle name="Separador de milhares 2 3 2 2 4 2 2" xfId="22490" xr:uid="{183D6083-17E4-46AD-9296-04BC42313317}"/>
    <cellStyle name="Separador de milhares 2 3 2 2 4 3" xfId="19912" xr:uid="{50531036-8988-4412-BA63-1528BDFFEB80}"/>
    <cellStyle name="Separador de milhares 2 3 2 2 5" xfId="15406" xr:uid="{21D0C3C0-3711-41FA-9A43-8E21231FE0DC}"/>
    <cellStyle name="Separador de milhares 2 3 2 2 5 2" xfId="17978" xr:uid="{DF143DC0-975E-4C18-9C5B-608FE3CF33AB}"/>
    <cellStyle name="Separador de milhares 2 3 2 2 5 2 2" xfId="23204" xr:uid="{FCC8422C-5C9D-44BD-9E00-EFC02C85DF3F}"/>
    <cellStyle name="Separador de milhares 2 3 2 2 5 3" xfId="20648" xr:uid="{B28372AE-93DF-444F-A53A-B4CC28FC7AF0}"/>
    <cellStyle name="Separador de milhares 2 3 2 2 6" xfId="15704" xr:uid="{30D3A275-BB94-4E15-8EC6-2C53EEDF2343}"/>
    <cellStyle name="Separador de milhares 2 3 2 2 6 2" xfId="20935" xr:uid="{C3BFA14D-5C04-460A-9509-B44E1670C462}"/>
    <cellStyle name="Separador de milhares 2 3 2 2 7" xfId="18327" xr:uid="{554F2530-D454-4201-958B-0947A6203C4D}"/>
    <cellStyle name="Separador de milhares 2 3 2 2 8" xfId="7416" xr:uid="{E7A70B28-1523-441F-B280-7242D57B3EC9}"/>
    <cellStyle name="Separador de milhares 2 3 2 3" xfId="5995" xr:uid="{683DA636-1FE8-429C-8F02-DBDE633E1CCA}"/>
    <cellStyle name="Separador de milhares 2 3 2 3 2" xfId="12028" xr:uid="{D8B5A96F-8113-48AF-B6B9-BFDF3E9437FF}"/>
    <cellStyle name="Separador de milhares 2 3 2 3 2 2" xfId="12670" xr:uid="{053CDAAC-C2EA-4FE0-B172-3F10A23167EE}"/>
    <cellStyle name="Separador de milhares 2 3 2 3 2 2 2" xfId="16734" xr:uid="{A6991785-B769-4A20-8A75-D73EF7CF04E6}"/>
    <cellStyle name="Separador de milhares 2 3 2 3 2 2 2 2" xfId="21963" xr:uid="{967A1CDA-FE15-4450-BE73-1000CBE151A8}"/>
    <cellStyle name="Separador de milhares 2 3 2 3 2 2 3" xfId="19381" xr:uid="{8B127792-D40F-405B-93A0-2A93722F913B}"/>
    <cellStyle name="Separador de milhares 2 3 2 3 2 3" xfId="15188" xr:uid="{A9DE1189-A2D4-4C8C-8E1E-3B8E45ECCDB8}"/>
    <cellStyle name="Separador de milhares 2 3 2 3 2 3 2" xfId="17773" xr:uid="{1AC7879F-1524-40D2-AD2D-CEECD62A8DD4}"/>
    <cellStyle name="Separador de milhares 2 3 2 3 2 3 2 2" xfId="22999" xr:uid="{574F03FA-4D05-4944-A3C6-A0887F594962}"/>
    <cellStyle name="Separador de milhares 2 3 2 3 2 3 3" xfId="20430" xr:uid="{E444FDAA-1552-44A7-A670-97ABF7A796CC}"/>
    <cellStyle name="Separador de milhares 2 3 2 3 2 4" xfId="16121" xr:uid="{BDE37EF5-D89A-49BB-A0F8-3E807F966DC6}"/>
    <cellStyle name="Separador de milhares 2 3 2 3 2 4 2" xfId="21351" xr:uid="{CCAABA48-FCCF-4D02-94F4-D8157DC1A3F2}"/>
    <cellStyle name="Separador de milhares 2 3 2 3 2 5" xfId="18769" xr:uid="{BB73FEFD-A832-4CD9-A86C-16F1EB2142B6}"/>
    <cellStyle name="Separador de milhares 2 3 2 3 3" xfId="12397" xr:uid="{4034B7E1-4E57-41CF-B8F1-3C53F67F8029}"/>
    <cellStyle name="Separador de milhares 2 3 2 3 3 2" xfId="16461" xr:uid="{48137212-2603-48BA-AF3E-4015A99355CC}"/>
    <cellStyle name="Separador de milhares 2 3 2 3 3 2 2" xfId="21690" xr:uid="{66C86095-6F75-4C59-B1A3-41058C22F424}"/>
    <cellStyle name="Separador de milhares 2 3 2 3 3 3" xfId="19108" xr:uid="{6F3C7D11-7CC5-487D-9E08-7AA60EAF8F56}"/>
    <cellStyle name="Separador de milhares 2 3 2 3 4" xfId="14818" xr:uid="{3CF9DE8D-723A-46C0-A660-8AEDCCF6C033}"/>
    <cellStyle name="Separador de milhares 2 3 2 3 4 2" xfId="17411" xr:uid="{C3F61A88-548D-4222-8897-2BAB99688AF3}"/>
    <cellStyle name="Separador de milhares 2 3 2 3 4 2 2" xfId="22637" xr:uid="{0A98D70D-0C6C-40D4-9F23-D0C97A7BA3BC}"/>
    <cellStyle name="Separador de milhares 2 3 2 3 4 3" xfId="20064" xr:uid="{438D2763-8750-4C25-8CCD-2ACA8BF467C9}"/>
    <cellStyle name="Separador de milhares 2 3 2 3 5" xfId="15562" xr:uid="{7B9706F9-5E3C-4A7F-82CE-D5D0BB70814F}"/>
    <cellStyle name="Separador de milhares 2 3 2 3 5 2" xfId="18134" xr:uid="{62DD9F0C-0732-4941-9B19-327502FF6335}"/>
    <cellStyle name="Separador de milhares 2 3 2 3 5 2 2" xfId="23360" xr:uid="{30E47FE3-DC5A-4874-AC64-407580AF6299}"/>
    <cellStyle name="Separador de milhares 2 3 2 3 5 3" xfId="20804" xr:uid="{28159C09-D7CE-44F2-9906-A5832C5DE7BC}"/>
    <cellStyle name="Separador de milhares 2 3 2 3 6" xfId="15861" xr:uid="{0A39CA14-2304-483E-82C4-332CE4E0F605}"/>
    <cellStyle name="Separador de milhares 2 3 2 3 6 2" xfId="21091" xr:uid="{EF2E4BEF-EBB1-4AC5-BFBD-A95B6A8397B3}"/>
    <cellStyle name="Separador de milhares 2 3 2 3 7" xfId="18496" xr:uid="{6C4645D1-9C2C-42F8-A438-0BEA9AB34306}"/>
    <cellStyle name="Separador de milhares 2 3 2 3 8" xfId="10602" xr:uid="{9DADD0EA-9CDC-45C0-80CE-11E3CEBC8880}"/>
    <cellStyle name="Separador de milhares 2 3 2 4" xfId="2102" xr:uid="{F8A8FC40-BAF0-4F64-8491-27BAA9E70FF5}"/>
    <cellStyle name="Separador de milhares 2 3 2 4 2" xfId="12495" xr:uid="{D35CB471-CC5C-43E4-B831-ACADD48604AD}"/>
    <cellStyle name="Separador de milhares 2 3 2 4 2 2" xfId="16559" xr:uid="{0F1A18FA-1DB4-4E4A-AA1A-9196BAFEB890}"/>
    <cellStyle name="Separador de milhares 2 3 2 4 2 2 2" xfId="21788" xr:uid="{53E90CE7-8EC5-4C2E-904F-7672FFB4A003}"/>
    <cellStyle name="Separador de milhares 2 3 2 4 2 3" xfId="19206" xr:uid="{1D84C0CB-9668-4329-9910-AF45E427E626}"/>
    <cellStyle name="Separador de milhares 2 3 2 4 3" xfId="15013" xr:uid="{0D24CEA9-B623-4CF0-9159-F459462ACE7C}"/>
    <cellStyle name="Separador de milhares 2 3 2 4 3 2" xfId="17598" xr:uid="{70EC521B-5EE1-4030-AAF6-4552ED8401BF}"/>
    <cellStyle name="Separador de milhares 2 3 2 4 3 2 2" xfId="22824" xr:uid="{6D0338C3-D8A7-42BC-9CAC-502ED7673335}"/>
    <cellStyle name="Separador de milhares 2 3 2 4 3 3" xfId="20255" xr:uid="{BF240AE3-9687-4FA1-9E47-5C61863D19B4}"/>
    <cellStyle name="Separador de milhares 2 3 2 4 4" xfId="15946" xr:uid="{51832130-2F0E-4E22-98FA-63ADC4973144}"/>
    <cellStyle name="Separador de milhares 2 3 2 4 4 2" xfId="21176" xr:uid="{7F036052-AA5B-4713-BF59-454C8D770A5B}"/>
    <cellStyle name="Separador de milhares 2 3 2 4 5" xfId="18594" xr:uid="{B3F6488D-EF7C-45D1-BF12-E9874C352630}"/>
    <cellStyle name="Separador de milhares 2 3 2 4 6" xfId="11853" xr:uid="{0BAB2E8C-9325-4C82-B0AB-545B49193097}"/>
    <cellStyle name="Separador de milhares 2 3 2 5" xfId="12176" xr:uid="{FFC221CC-CD2F-44A3-BEA1-986182FB0A74}"/>
    <cellStyle name="Separador de milhares 2 3 2 5 2" xfId="12802" xr:uid="{F6C1E92D-1513-4DB7-8EC2-7FC3749C40DF}"/>
    <cellStyle name="Separador de milhares 2 3 2 5 2 2" xfId="16862" xr:uid="{5185914E-61EA-4B78-A863-921CB77720AD}"/>
    <cellStyle name="Separador de milhares 2 3 2 5 2 2 2" xfId="22091" xr:uid="{7718FA18-0ED3-4ABD-B1C5-BD346C49B200}"/>
    <cellStyle name="Separador de milhares 2 3 2 5 2 3" xfId="19509" xr:uid="{5AB80B9E-FBBC-4E46-8B7C-7FE696DDA32F}"/>
    <cellStyle name="Separador de milhares 2 3 2 5 3" xfId="16249" xr:uid="{AE9882AC-A4F8-4058-8812-ED8B2606DF0B}"/>
    <cellStyle name="Separador de milhares 2 3 2 5 3 2" xfId="21479" xr:uid="{E49E0B59-FBB6-4234-ABD4-8145047B4674}"/>
    <cellStyle name="Separador de milhares 2 3 2 5 4" xfId="18897" xr:uid="{58F6024F-82F0-4BBE-AF4A-1CA9693D33B3}"/>
    <cellStyle name="Separador de milhares 2 3 2 6" xfId="12205" xr:uid="{060B4906-2044-46D6-9126-458E32C937B3}"/>
    <cellStyle name="Separador de milhares 2 3 2 6 2" xfId="16272" xr:uid="{F00FA3B6-5024-4212-AEA2-F617ED42C3BC}"/>
    <cellStyle name="Separador de milhares 2 3 2 6 2 2" xfId="21501" xr:uid="{395BE32A-F3AC-44FC-AA3E-1528E34A38D0}"/>
    <cellStyle name="Separador de milhares 2 3 2 6 3" xfId="18919" xr:uid="{B85C528A-B928-495C-979B-FB10F1EFC0C1}"/>
    <cellStyle name="Separador de milhares 2 3 2 7" xfId="13386" xr:uid="{26D5DC1D-F5AC-48B8-AF64-9F43F2E1EE4F}"/>
    <cellStyle name="Separador de milhares 2 3 2 7 2" xfId="17245" xr:uid="{7378A3F0-D024-4EE9-B633-5780F7F17FC4}"/>
    <cellStyle name="Separador de milhares 2 3 2 7 2 2" xfId="22471" xr:uid="{05CDC726-8163-4A13-BFCB-989A460F4356}"/>
    <cellStyle name="Separador de milhares 2 3 2 7 3" xfId="19893" xr:uid="{30E960C6-A6AF-4BA3-AD7A-9E0C8B8C3708}"/>
    <cellStyle name="Separador de milhares 2 3 2 8" xfId="15387" xr:uid="{6FFD3E84-9048-4465-8DBD-5E427FF19B0E}"/>
    <cellStyle name="Separador de milhares 2 3 2 8 2" xfId="17959" xr:uid="{2DB16FD2-6982-4AF8-880F-672DF8F47140}"/>
    <cellStyle name="Separador de milhares 2 3 2 8 2 2" xfId="23185" xr:uid="{3E968CF8-9AAE-466C-AF99-6B6056CC8FD9}"/>
    <cellStyle name="Separador de milhares 2 3 2 8 3" xfId="20629" xr:uid="{EFA99A61-A15A-437F-810C-BA84FCE27DA9}"/>
    <cellStyle name="Separador de milhares 2 3 2 9" xfId="15685" xr:uid="{005106BC-9F4D-4D5A-A23B-5A288ED6FFF8}"/>
    <cellStyle name="Separador de milhares 2 3 2 9 2" xfId="20916" xr:uid="{74DA0D45-96E5-4098-80A8-B0891119C74A}"/>
    <cellStyle name="Separador de milhares 2 3 3" xfId="255" xr:uid="{C0F94C4D-E845-49A1-837E-1D7D5FF62D4F}"/>
    <cellStyle name="Separador de milhares 2 3 3 2" xfId="2154" xr:uid="{7B11E988-EC88-413E-B7F6-80E4BAEF0A6A}"/>
    <cellStyle name="Separador de milhares 2 3 3 2 2" xfId="11873" xr:uid="{F093A1F6-8D3A-471B-9B4F-6DF3A935F87C}"/>
    <cellStyle name="Separador de milhares 2 3 3 2 2 2" xfId="12515" xr:uid="{D78EE359-5DE8-454E-B57B-43F06FF4ABB4}"/>
    <cellStyle name="Separador de milhares 2 3 3 2 2 2 2" xfId="16579" xr:uid="{69B1CD52-BFB7-4FFC-BC26-035D946AE753}"/>
    <cellStyle name="Separador de milhares 2 3 3 2 2 2 2 2" xfId="21808" xr:uid="{4D6450C9-5ACF-41EF-9E42-C53397DF1A25}"/>
    <cellStyle name="Separador de milhares 2 3 3 2 2 2 3" xfId="19226" xr:uid="{DEE6DDA4-DFD4-40CB-9442-0DA64B77D22A}"/>
    <cellStyle name="Separador de milhares 2 3 3 2 2 3" xfId="15033" xr:uid="{AC04DF3E-5CA7-400C-9A75-B2083F5455B0}"/>
    <cellStyle name="Separador de milhares 2 3 3 2 2 3 2" xfId="17618" xr:uid="{3F5781F4-CFC5-4E9F-B20B-DC607B04D371}"/>
    <cellStyle name="Separador de milhares 2 3 3 2 2 3 2 2" xfId="22844" xr:uid="{7F45B22B-535D-4613-8FCF-3B6D8BDC8348}"/>
    <cellStyle name="Separador de milhares 2 3 3 2 2 3 3" xfId="20275" xr:uid="{B4912060-E96D-4EDD-BA2B-D0E9CA9EC4E8}"/>
    <cellStyle name="Separador de milhares 2 3 3 2 2 4" xfId="15966" xr:uid="{5EBDFC56-7212-4697-9E36-7D01A38F983F}"/>
    <cellStyle name="Separador de milhares 2 3 3 2 2 4 2" xfId="21196" xr:uid="{50430565-E6BD-44DB-8317-4F2F265DB168}"/>
    <cellStyle name="Separador de milhares 2 3 3 2 2 5" xfId="18614" xr:uid="{DE7113BC-454B-488D-BF58-B3B6D74D267A}"/>
    <cellStyle name="Separador de milhares 2 3 3 2 3" xfId="12225" xr:uid="{DEA26D09-AFB9-4B84-9418-C1F58CD22634}"/>
    <cellStyle name="Separador de milhares 2 3 3 2 3 2" xfId="16292" xr:uid="{81AE3709-3078-4809-8667-9CC2E8CAFE28}"/>
    <cellStyle name="Separador de milhares 2 3 3 2 3 2 2" xfId="21521" xr:uid="{D17CD1AF-0548-421D-A1A0-CF1A721FC574}"/>
    <cellStyle name="Separador de milhares 2 3 3 2 3 3" xfId="18939" xr:uid="{CFC6E7B8-851D-498A-ABB9-2CF4DCE26E70}"/>
    <cellStyle name="Separador de milhares 2 3 3 2 4" xfId="13411" xr:uid="{73349179-65F0-4DC0-A97F-41C2156B8E84}"/>
    <cellStyle name="Separador de milhares 2 3 3 2 4 2" xfId="17265" xr:uid="{3C19F230-7CF2-4A8C-A753-C240994F714D}"/>
    <cellStyle name="Separador de milhares 2 3 3 2 4 2 2" xfId="22491" xr:uid="{FC50B1D4-8E3C-4799-BF43-77F12D225ACB}"/>
    <cellStyle name="Separador de milhares 2 3 3 2 4 3" xfId="19913" xr:uid="{54825D92-3022-4E45-9303-E9F98A5557EA}"/>
    <cellStyle name="Separador de milhares 2 3 3 2 5" xfId="15407" xr:uid="{24729353-AC44-415F-A214-6C8F3FB6084F}"/>
    <cellStyle name="Separador de milhares 2 3 3 2 5 2" xfId="17979" xr:uid="{413D7D98-90E7-412C-AC0A-B89F1938FBB4}"/>
    <cellStyle name="Separador de milhares 2 3 3 2 5 2 2" xfId="23205" xr:uid="{C5D21185-104F-4D97-AC84-BFB4C6206D91}"/>
    <cellStyle name="Separador de milhares 2 3 3 2 5 3" xfId="20649" xr:uid="{0EF3A4B1-C961-4706-B965-2737A6EC770F}"/>
    <cellStyle name="Separador de milhares 2 3 3 2 6" xfId="15705" xr:uid="{33A5E4A2-4480-4130-82C4-5E9F5B72C501}"/>
    <cellStyle name="Separador de milhares 2 3 3 2 6 2" xfId="20936" xr:uid="{C2569CFB-244A-4F39-A724-60D590B499E8}"/>
    <cellStyle name="Separador de milhares 2 3 3 2 7" xfId="18328" xr:uid="{F4E6388B-7875-4371-B6CD-C798338E46DA}"/>
    <cellStyle name="Separador de milhares 2 3 3 2 8" xfId="7417" xr:uid="{B9901767-681A-4834-8E69-0D69D1322B8D}"/>
    <cellStyle name="Separador de milhares 2 3 3 3" xfId="2110" xr:uid="{AD797970-4994-409D-A502-07A0BF571EC4}"/>
    <cellStyle name="Separador de milhares 2 3 3 3 2" xfId="12500" xr:uid="{B7ED58B1-8FF2-47E3-A8B5-CCCC05335A8C}"/>
    <cellStyle name="Separador de milhares 2 3 3 3 2 2" xfId="16564" xr:uid="{B4BDE597-C6CD-423F-826B-9566E29991C5}"/>
    <cellStyle name="Separador de milhares 2 3 3 3 2 2 2" xfId="21793" xr:uid="{0174DF8F-E28C-40FD-9B64-4AD5D3B2A111}"/>
    <cellStyle name="Separador de milhares 2 3 3 3 2 3" xfId="19211" xr:uid="{2333DF21-AFBB-4B13-8D60-90F750C233D6}"/>
    <cellStyle name="Separador de milhares 2 3 3 3 3" xfId="15018" xr:uid="{27274C70-368B-4C52-A3EA-436479994A7F}"/>
    <cellStyle name="Separador de milhares 2 3 3 3 3 2" xfId="17603" xr:uid="{DFE2D28B-FC04-4FF2-8F2F-F5493D406C65}"/>
    <cellStyle name="Separador de milhares 2 3 3 3 3 2 2" xfId="22829" xr:uid="{47FD623A-733B-4327-B3D1-E003DC086923}"/>
    <cellStyle name="Separador de milhares 2 3 3 3 3 3" xfId="20260" xr:uid="{E4F9B983-A194-4D43-97C5-B83282161C3C}"/>
    <cellStyle name="Separador de milhares 2 3 3 3 4" xfId="15951" xr:uid="{7DC6996F-2B6C-4C51-859A-435B1F0B395D}"/>
    <cellStyle name="Separador de milhares 2 3 3 3 4 2" xfId="21181" xr:uid="{50184992-6C76-4D60-8018-3107FA3AB39A}"/>
    <cellStyle name="Separador de milhares 2 3 3 3 5" xfId="18599" xr:uid="{39F5FDC8-5256-4097-8547-7BFE82BA119C}"/>
    <cellStyle name="Separador de milhares 2 3 3 3 6" xfId="11858" xr:uid="{6BB60E0C-8A01-48EC-8941-1078A70D3C01}"/>
    <cellStyle name="Separador de milhares 2 3 3 4" xfId="12210" xr:uid="{AD7572F5-882B-49F1-8C0A-368BAC246D41}"/>
    <cellStyle name="Separador de milhares 2 3 3 4 2" xfId="16277" xr:uid="{AA74F30D-2823-4AFF-A9AD-0190903F329A}"/>
    <cellStyle name="Separador de milhares 2 3 3 4 2 2" xfId="21506" xr:uid="{F2B9FD10-DA49-4212-9536-D8C6F243FBB7}"/>
    <cellStyle name="Separador de milhares 2 3 3 4 3" xfId="18924" xr:uid="{C7FC12D3-526F-4571-ABCA-59ECFEFE7CA4}"/>
    <cellStyle name="Separador de milhares 2 3 3 5" xfId="13391" xr:uid="{7B32E60F-799D-4958-8289-B3F2966529BE}"/>
    <cellStyle name="Separador de milhares 2 3 3 5 2" xfId="17250" xr:uid="{C6518C30-0345-4384-A9C2-43F562456AE4}"/>
    <cellStyle name="Separador de milhares 2 3 3 5 2 2" xfId="22476" xr:uid="{75C9AA6C-0571-4B1F-8CAE-EBBEA6B48AC7}"/>
    <cellStyle name="Separador de milhares 2 3 3 5 3" xfId="19898" xr:uid="{3EAF0680-E181-48DA-BE9D-CD226824F269}"/>
    <cellStyle name="Separador de milhares 2 3 3 6" xfId="15392" xr:uid="{70ADF2FB-9084-40AD-B58F-090F777A2C5F}"/>
    <cellStyle name="Separador de milhares 2 3 3 6 2" xfId="17964" xr:uid="{B308D8E3-E944-474D-A0DC-1B78BC56054E}"/>
    <cellStyle name="Separador de milhares 2 3 3 6 2 2" xfId="23190" xr:uid="{8EA204AF-C8B6-49E2-B9C2-6B72EEC5B97C}"/>
    <cellStyle name="Separador de milhares 2 3 3 6 3" xfId="20634" xr:uid="{9A5AC5B5-7467-4332-8ED2-DC3AFADDA458}"/>
    <cellStyle name="Separador de milhares 2 3 3 7" xfId="15690" xr:uid="{C322AE35-D530-4FCC-B7AF-C98AA627F68B}"/>
    <cellStyle name="Separador de milhares 2 3 3 7 2" xfId="20921" xr:uid="{30D67E72-000F-4A33-991E-CF8879D2F55E}"/>
    <cellStyle name="Separador de milhares 2 3 3 8" xfId="18313" xr:uid="{7E81C214-579B-4B75-A3BB-E70AE0491BB1}"/>
    <cellStyle name="Separador de milhares 2 3 3 9" xfId="7378" xr:uid="{ECB370E3-32A6-4130-9F00-2EA68120C513}"/>
    <cellStyle name="Separador de milhares 2 3 4" xfId="2152" xr:uid="{BB934585-F650-4ECC-B8B4-EA1CF1EC9213}"/>
    <cellStyle name="Separador de milhares 2 3 4 2" xfId="11871" xr:uid="{19D71672-F6E9-4EB1-A128-72103BD4F9AD}"/>
    <cellStyle name="Separador de milhares 2 3 4 2 2" xfId="12513" xr:uid="{8547846C-98CC-4C0F-9691-52F6B67169BD}"/>
    <cellStyle name="Separador de milhares 2 3 4 2 2 2" xfId="16577" xr:uid="{B53AEE62-4ED7-484B-A1B5-F2C6DAECCCE0}"/>
    <cellStyle name="Separador de milhares 2 3 4 2 2 2 2" xfId="21806" xr:uid="{65724ECE-158D-4384-AD1F-8B8CDCA48120}"/>
    <cellStyle name="Separador de milhares 2 3 4 2 2 3" xfId="19224" xr:uid="{E539CBEF-206B-44B2-8E22-415F8F2A93D7}"/>
    <cellStyle name="Separador de milhares 2 3 4 2 3" xfId="15031" xr:uid="{5A130475-EEDA-434E-A1C2-7D8C8F4E856A}"/>
    <cellStyle name="Separador de milhares 2 3 4 2 3 2" xfId="17616" xr:uid="{423DC7B2-B254-4CAE-9AC4-24796EBBAC17}"/>
    <cellStyle name="Separador de milhares 2 3 4 2 3 2 2" xfId="22842" xr:uid="{CE35D2B5-FDA2-4E92-B33B-D98BFC018A75}"/>
    <cellStyle name="Separador de milhares 2 3 4 2 3 3" xfId="20273" xr:uid="{B3C2E41C-5D35-4A82-B0F3-CE27A02AE97C}"/>
    <cellStyle name="Separador de milhares 2 3 4 2 4" xfId="15964" xr:uid="{626C7084-090C-4B14-ADFD-CB946395E591}"/>
    <cellStyle name="Separador de milhares 2 3 4 2 4 2" xfId="21194" xr:uid="{D40807FA-975A-46D0-B344-E55F9E3F1C73}"/>
    <cellStyle name="Separador de milhares 2 3 4 2 5" xfId="18612" xr:uid="{21114928-5D0C-43DE-B71F-E8B110F53EC2}"/>
    <cellStyle name="Separador de milhares 2 3 4 3" xfId="12223" xr:uid="{0C73EDD5-BCBB-4C19-AC1E-4EFD25C90162}"/>
    <cellStyle name="Separador de milhares 2 3 4 3 2" xfId="16290" xr:uid="{59C7EBBD-A932-424F-BF75-9E90A3AC41BE}"/>
    <cellStyle name="Separador de milhares 2 3 4 3 2 2" xfId="21519" xr:uid="{DD337F04-3B62-400B-8111-45F29AE5A389}"/>
    <cellStyle name="Separador de milhares 2 3 4 3 3" xfId="18937" xr:uid="{59DCF74F-ACA9-4209-A624-A93D108AE049}"/>
    <cellStyle name="Separador de milhares 2 3 4 4" xfId="13409" xr:uid="{6784AE73-D3F1-4348-A613-6A5176CD7ACF}"/>
    <cellStyle name="Separador de milhares 2 3 4 4 2" xfId="17263" xr:uid="{C18FB9EA-F80B-42E3-B545-3510F9E0F8D8}"/>
    <cellStyle name="Separador de milhares 2 3 4 4 2 2" xfId="22489" xr:uid="{FC033186-0CFF-4A3A-8336-4178AF3C16C2}"/>
    <cellStyle name="Separador de milhares 2 3 4 4 3" xfId="19911" xr:uid="{F4D9B50A-B2E0-40A4-B005-2F9C92B65A58}"/>
    <cellStyle name="Separador de milhares 2 3 4 5" xfId="15405" xr:uid="{26317704-2EFE-45E1-B535-EB356280BD36}"/>
    <cellStyle name="Separador de milhares 2 3 4 5 2" xfId="17977" xr:uid="{B2ABDB5A-3CE6-4D33-A98F-562BAF95AD4D}"/>
    <cellStyle name="Separador de milhares 2 3 4 5 2 2" xfId="23203" xr:uid="{139B781D-D85A-430F-87D1-6C9FB65662CE}"/>
    <cellStyle name="Separador de milhares 2 3 4 5 3" xfId="20647" xr:uid="{B417F544-8DBB-41F9-8F60-210BB63A9ED5}"/>
    <cellStyle name="Separador de milhares 2 3 4 6" xfId="15703" xr:uid="{122CAED2-3335-4275-91AC-87A7B692F27B}"/>
    <cellStyle name="Separador de milhares 2 3 4 6 2" xfId="20934" xr:uid="{BA3C2461-5E68-4711-955D-1A457A3800D1}"/>
    <cellStyle name="Separador de milhares 2 3 4 7" xfId="18326" xr:uid="{65154FB3-D73B-4F7B-85DD-9EA46C975BAE}"/>
    <cellStyle name="Separador de milhares 2 3 4 8" xfId="7415" xr:uid="{58DF108D-6E4A-4E97-A80F-01380B8A8006}"/>
    <cellStyle name="Separador de milhares 2 3 5" xfId="4364" xr:uid="{28279956-2DD1-482A-88AF-7391E5F3ED4E}"/>
    <cellStyle name="Separador de milhares 2 3 5 2" xfId="11967" xr:uid="{8998705D-B6CC-4F8C-9C0C-D24CDD6D1DFB}"/>
    <cellStyle name="Separador de milhares 2 3 5 2 2" xfId="12609" xr:uid="{9FAD4CA4-3C40-4DD0-A513-B5E9C37E66F1}"/>
    <cellStyle name="Separador de milhares 2 3 5 2 2 2" xfId="16673" xr:uid="{1E9A5A24-AA43-4F2A-B2B5-561B6CC67E55}"/>
    <cellStyle name="Separador de milhares 2 3 5 2 2 2 2" xfId="21902" xr:uid="{DEEA7ABC-6CD7-4029-B9E1-52B1F32FE0C0}"/>
    <cellStyle name="Separador de milhares 2 3 5 2 2 3" xfId="19320" xr:uid="{4CFCF80A-CA18-47BA-B0C8-4A5D6F14C001}"/>
    <cellStyle name="Separador de milhares 2 3 5 2 3" xfId="15127" xr:uid="{FB7AFBB3-D956-4403-B43E-EEB05E35A497}"/>
    <cellStyle name="Separador de milhares 2 3 5 2 3 2" xfId="17712" xr:uid="{450F0EF3-0427-4BAA-9B57-9763D3977620}"/>
    <cellStyle name="Separador de milhares 2 3 5 2 3 2 2" xfId="22938" xr:uid="{D1D604F6-2FE3-48AE-8760-FF1482189D5A}"/>
    <cellStyle name="Separador de milhares 2 3 5 2 3 3" xfId="20369" xr:uid="{12C39D93-93C9-4425-B823-1E1253FAD3FB}"/>
    <cellStyle name="Separador de milhares 2 3 5 2 4" xfId="16060" xr:uid="{2F4E1400-D3DD-4DC5-AB42-C30A21D6C238}"/>
    <cellStyle name="Separador de milhares 2 3 5 2 4 2" xfId="21290" xr:uid="{C20C7F79-FCA9-49C2-A7A0-025435D4C61B}"/>
    <cellStyle name="Separador de milhares 2 3 5 2 5" xfId="18708" xr:uid="{F72F9073-65DC-4BDE-ADED-8389D45569EB}"/>
    <cellStyle name="Separador de milhares 2 3 5 3" xfId="12335" xr:uid="{793003E7-9E69-44C0-B6F2-50187A91EE01}"/>
    <cellStyle name="Separador de milhares 2 3 5 3 2" xfId="16400" xr:uid="{1F79D6E0-AC70-4453-867E-A836005FF0EC}"/>
    <cellStyle name="Separador de milhares 2 3 5 3 2 2" xfId="21629" xr:uid="{77900B3F-4B55-4FB6-9D5B-EEDADD0813DD}"/>
    <cellStyle name="Separador de milhares 2 3 5 3 3" xfId="19047" xr:uid="{E0BFD455-DB2D-4747-8602-4F29C00743F5}"/>
    <cellStyle name="Separador de milhares 2 3 5 4" xfId="14165" xr:uid="{1C8C3D0C-C6C8-4FF2-9FDE-4E649E4771AB}"/>
    <cellStyle name="Separador de milhares 2 3 5 4 2" xfId="17350" xr:uid="{B91805F8-3F56-43CD-8246-8EC66F8B71B4}"/>
    <cellStyle name="Separador de milhares 2 3 5 4 2 2" xfId="22576" xr:uid="{4E4D7E48-2EFD-4990-B53D-C5469AF3367E}"/>
    <cellStyle name="Separador de milhares 2 3 5 4 3" xfId="20003" xr:uid="{BB5D38A8-8F3D-416B-9317-C4E8906D8EB3}"/>
    <cellStyle name="Separador de milhares 2 3 5 5" xfId="15501" xr:uid="{6B34E4F1-7430-444E-8529-ADA3140C2510}"/>
    <cellStyle name="Separador de milhares 2 3 5 5 2" xfId="18073" xr:uid="{8D9410CE-DFDD-4CE1-B24A-74F53429FD24}"/>
    <cellStyle name="Separador de milhares 2 3 5 5 2 2" xfId="23299" xr:uid="{DA60DD26-232E-45B5-82FB-EA47EB1750A1}"/>
    <cellStyle name="Separador de milhares 2 3 5 5 3" xfId="20743" xr:uid="{B20CF498-C0E4-48D7-9A31-1750B319E12F}"/>
    <cellStyle name="Separador de milhares 2 3 5 6" xfId="15800" xr:uid="{435D0708-275A-4527-B5D9-7EE15846A64C}"/>
    <cellStyle name="Separador de milhares 2 3 5 6 2" xfId="21030" xr:uid="{4B785E85-A256-4D68-8BCF-A37D71DA65FC}"/>
    <cellStyle name="Separador de milhares 2 3 5 7" xfId="18435" xr:uid="{C0044534-D5A6-4802-805D-19E6D98F2ADB}"/>
    <cellStyle name="Separador de milhares 2 3 5 8" xfId="9245" xr:uid="{36D10C2C-4F09-4E5A-9F1A-C79648BD2D73}"/>
    <cellStyle name="Separador de milhares 2 3 6" xfId="7308" xr:uid="{4E13CF0D-491D-4F4C-A1B2-EE39A6DB0BB3}"/>
    <cellStyle name="Separador de milhares 2 3 7" xfId="2095" xr:uid="{EDD4C968-7D02-436C-809E-56B191873479}"/>
    <cellStyle name="Separador de milhares 2 3 7 2" xfId="12494" xr:uid="{6CA82778-FE8C-4873-B435-668969E33F2B}"/>
    <cellStyle name="Separador de milhares 2 3 7 2 2" xfId="15012" xr:uid="{BCFD4BB5-E483-49BF-93A0-2FF412F2216F}"/>
    <cellStyle name="Separador de milhares 2 3 7 2 2 2" xfId="17597" xr:uid="{FEC462A3-9A13-4B2C-B256-378E41389A6F}"/>
    <cellStyle name="Separador de milhares 2 3 7 2 2 2 2" xfId="22823" xr:uid="{A80724A6-D672-44C0-BFC1-B0CB5B770B0E}"/>
    <cellStyle name="Separador de milhares 2 3 7 2 2 3" xfId="20254" xr:uid="{A206D9BA-A349-40A7-A991-33375D0977FB}"/>
    <cellStyle name="Separador de milhares 2 3 7 2 3" xfId="16558" xr:uid="{B80194D2-9273-454D-8CCD-53E624F41906}"/>
    <cellStyle name="Separador de milhares 2 3 7 2 3 2" xfId="21787" xr:uid="{767BDA46-10C6-45CA-ADCB-9D9EB7FF8DA5}"/>
    <cellStyle name="Separador de milhares 2 3 7 2 4" xfId="19205" xr:uid="{6DFEC955-B4E7-4BA6-A58A-FE9392EB7B23}"/>
    <cellStyle name="Separador de milhares 2 3 7 3" xfId="13384" xr:uid="{8155AAE2-43BE-448F-91EE-038F9797FEFD}"/>
    <cellStyle name="Separador de milhares 2 3 7 3 2" xfId="17244" xr:uid="{22A193DD-8E72-41E8-A9C6-A6F126855885}"/>
    <cellStyle name="Separador de milhares 2 3 7 3 2 2" xfId="22470" xr:uid="{6716524F-C1F6-47EF-AD06-8817B4F91EEA}"/>
    <cellStyle name="Separador de milhares 2 3 7 3 3" xfId="19892" xr:uid="{CB0F5C8B-1980-4BA3-9D17-0ADDC21BD30D}"/>
    <cellStyle name="Separador de milhares 2 3 7 4" xfId="15386" xr:uid="{483A5F82-318B-42FC-B856-1D7D784732F6}"/>
    <cellStyle name="Separador de milhares 2 3 7 4 2" xfId="17958" xr:uid="{9F127B0E-48CA-421A-A10A-F98AD9F21025}"/>
    <cellStyle name="Separador de milhares 2 3 7 4 2 2" xfId="23184" xr:uid="{DBE635A9-31A2-4CED-B45A-E9C094DC052E}"/>
    <cellStyle name="Separador de milhares 2 3 7 4 3" xfId="20628" xr:uid="{D73E0A1B-DDC0-429B-AA59-6B939595EE01}"/>
    <cellStyle name="Separador de milhares 2 3 7 5" xfId="15945" xr:uid="{1EE20AA9-17DD-41D7-B08B-D45311CA6263}"/>
    <cellStyle name="Separador de milhares 2 3 7 5 2" xfId="21175" xr:uid="{A606F53A-E110-4755-902B-C03B19693035}"/>
    <cellStyle name="Separador de milhares 2 3 7 6" xfId="18593" xr:uid="{8FFB5C2B-3F5D-4CEF-98CD-379E1C0EDB5E}"/>
    <cellStyle name="Separador de milhares 2 3 7 7" xfId="11852" xr:uid="{44AA1729-0D4B-423E-9267-B253D58FED10}"/>
    <cellStyle name="Separador de milhares 2 3 8" xfId="1332" xr:uid="{225D7D81-FA48-4723-88C3-AA2EBC0D3DCA}"/>
    <cellStyle name="Separador de milhares 2 3 8 2" xfId="12785" xr:uid="{4922D97B-56FE-4DC2-AB8B-7CC2B0346766}"/>
    <cellStyle name="Separador de milhares 2 3 8 2 2" xfId="16845" xr:uid="{5F382A3D-9EE5-41A0-AF50-F07422BF015E}"/>
    <cellStyle name="Separador de milhares 2 3 8 2 2 2" xfId="22074" xr:uid="{DD1E3885-913D-4E7E-B00C-0FAE4E21B13F}"/>
    <cellStyle name="Separador de milhares 2 3 8 2 3" xfId="19492" xr:uid="{0DF5A0B7-E3ED-4C78-867F-C3FD70DA503F}"/>
    <cellStyle name="Separador de milhares 2 3 8 3" xfId="14957" xr:uid="{4EF48FCC-CDA6-4440-BE79-375CC2543AB7}"/>
    <cellStyle name="Separador de milhares 2 3 8 3 2" xfId="17542" xr:uid="{50A0F594-DCF6-4D10-9A79-440FCAC1606E}"/>
    <cellStyle name="Separador de milhares 2 3 8 3 2 2" xfId="22768" xr:uid="{9770A3A9-766C-45EC-AF9A-8ACD2C654B86}"/>
    <cellStyle name="Separador de milhares 2 3 8 3 3" xfId="20199" xr:uid="{E6000BBA-1E91-4187-A1A8-8FF2E41B8134}"/>
    <cellStyle name="Separador de milhares 2 3 8 4" xfId="16232" xr:uid="{D4A6359D-0071-4C21-B8F3-969864AA3647}"/>
    <cellStyle name="Separador de milhares 2 3 8 4 2" xfId="21462" xr:uid="{57F55DD7-55E7-46DF-B77B-5F79EE405BE4}"/>
    <cellStyle name="Separador de milhares 2 3 8 5" xfId="18880" xr:uid="{C1AE932A-9943-4B5A-86A7-A95C88724A43}"/>
    <cellStyle name="Separador de milhares 2 3 8 6" xfId="12158" xr:uid="{6840B7A9-1D4E-4392-B803-0D2974205289}"/>
    <cellStyle name="Separador de milhares 2 3 9" xfId="12204" xr:uid="{2F3C0253-0947-4AC7-808E-FF44F70AF7A1}"/>
    <cellStyle name="Separador de milhares 2 3 9 2" xfId="16271" xr:uid="{069DFA75-93D3-45F0-BA9A-6EE2E88141A4}"/>
    <cellStyle name="Separador de milhares 2 3 9 2 2" xfId="21500" xr:uid="{2B9FC2EE-F728-4E79-A024-E6FC51020DFF}"/>
    <cellStyle name="Separador de milhares 2 3 9 3" xfId="18918" xr:uid="{70145C5E-65F2-4611-9B95-F83BDB42AD25}"/>
    <cellStyle name="Separador de milhares 2 4" xfId="239" xr:uid="{EA319C26-71FA-4C78-A647-44D7D2E5D2CB}"/>
    <cellStyle name="Separador de milhares 2 4 10" xfId="7412" xr:uid="{B4D911BA-A3D6-4267-9802-A78EC5BB92CF}"/>
    <cellStyle name="Separador de milhares 2 4 2" xfId="7193" xr:uid="{BFAAA6F5-3888-4FC5-B5B7-FABE735F18B0}"/>
    <cellStyle name="Separador de milhares 2 4 2 2" xfId="12054" xr:uid="{722D1ABC-AF4C-492C-8D8F-71B5533A391D}"/>
    <cellStyle name="Separador de milhares 2 4 2 2 2" xfId="12696" xr:uid="{E49BF8E7-97C5-4C9B-95A5-FAD3F4213F23}"/>
    <cellStyle name="Separador de milhares 2 4 2 2 2 2" xfId="16760" xr:uid="{F10033ED-851D-41A6-AF67-63290E2367E9}"/>
    <cellStyle name="Separador de milhares 2 4 2 2 2 2 2" xfId="21989" xr:uid="{3E212821-4681-403D-BEA4-442700FADE0E}"/>
    <cellStyle name="Separador de milhares 2 4 2 2 2 3" xfId="19407" xr:uid="{7353600F-112B-4518-AAA8-52359890085A}"/>
    <cellStyle name="Separador de milhares 2 4 2 2 3" xfId="15214" xr:uid="{354CD286-4976-481D-BA7B-A115659C114C}"/>
    <cellStyle name="Separador de milhares 2 4 2 2 3 2" xfId="17799" xr:uid="{7892E544-45D9-473E-AFA3-82FAABC63FB7}"/>
    <cellStyle name="Separador de milhares 2 4 2 2 3 2 2" xfId="23025" xr:uid="{B79E0F81-15B9-409E-BEE0-5D98ED69A6E5}"/>
    <cellStyle name="Separador de milhares 2 4 2 2 3 3" xfId="20456" xr:uid="{4D524288-F8C6-4858-9A7B-5E0C82B80F73}"/>
    <cellStyle name="Separador de milhares 2 4 2 2 4" xfId="16147" xr:uid="{A395ABAE-A5F4-434D-BC9F-996DD78D9F45}"/>
    <cellStyle name="Separador de milhares 2 4 2 2 4 2" xfId="21377" xr:uid="{EC04A720-36F5-467F-A5AA-212B5729D9AA}"/>
    <cellStyle name="Separador de milhares 2 4 2 2 5" xfId="18795" xr:uid="{B10153CE-C773-44D4-8C8B-35E1AB5EAD0E}"/>
    <cellStyle name="Separador de milhares 2 4 2 3" xfId="12430" xr:uid="{6A6D34CB-178B-4532-9955-49E802128538}"/>
    <cellStyle name="Separador de milhares 2 4 2 3 2" xfId="16494" xr:uid="{4EB2A8D2-B7B9-4D62-AF2B-1DE8F0768EDD}"/>
    <cellStyle name="Separador de milhares 2 4 2 3 2 2" xfId="21723" xr:uid="{83BCF426-51AB-49E5-9B65-874DDFDA36F3}"/>
    <cellStyle name="Separador de milhares 2 4 2 3 3" xfId="19141" xr:uid="{6E9D5FE4-6A49-46C9-9F67-B107858E1B2C}"/>
    <cellStyle name="Separador de milhares 2 4 2 4" xfId="14855" xr:uid="{F635E358-DDE8-4E6D-920F-97F730F1630D}"/>
    <cellStyle name="Separador de milhares 2 4 2 4 2" xfId="17444" xr:uid="{494D2876-153F-4183-B3EF-4B7FEC2F739A}"/>
    <cellStyle name="Separador de milhares 2 4 2 4 2 2" xfId="22670" xr:uid="{150CA380-FE05-4034-8570-A75D824EE439}"/>
    <cellStyle name="Separador de milhares 2 4 2 4 3" xfId="20101" xr:uid="{D949137F-269E-49B6-8FB2-5719D944863B}"/>
    <cellStyle name="Separador de milhares 2 4 2 5" xfId="15588" xr:uid="{E4BBF45B-890C-420F-BED3-871BB50CDD7A}"/>
    <cellStyle name="Separador de milhares 2 4 2 5 2" xfId="18160" xr:uid="{8BFDDCCB-5F47-4F93-8A7D-46F8532A54EA}"/>
    <cellStyle name="Separador de milhares 2 4 2 5 2 2" xfId="23386" xr:uid="{292C1B4F-DF9B-4E30-9E0F-ECB24A9FD03F}"/>
    <cellStyle name="Separador de milhares 2 4 2 5 3" xfId="20830" xr:uid="{A21247BD-A872-4858-A5C7-1C841DF43EA9}"/>
    <cellStyle name="Separador de milhares 2 4 2 6" xfId="15887" xr:uid="{2EB985B1-9F28-4C77-8FEF-0216808594F6}"/>
    <cellStyle name="Separador de milhares 2 4 2 6 2" xfId="21117" xr:uid="{A267F076-D8EA-44F5-8326-3A0D224FD602}"/>
    <cellStyle name="Separador de milhares 2 4 2 7" xfId="18529" xr:uid="{D079D2E8-8484-4F00-BB38-C5C78E2F7C7E}"/>
    <cellStyle name="Separador de milhares 2 4 2 8" xfId="11767" xr:uid="{2640EEF9-4BF4-4F2E-B0EE-CE3BC010C5FC}"/>
    <cellStyle name="Separador de milhares 2 4 3" xfId="5907" xr:uid="{83A70F25-CDCE-4D75-955E-F467C485DDB0}"/>
    <cellStyle name="Separador de milhares 2 4 3 2" xfId="12013" xr:uid="{DB2C7501-8D3F-4429-B8A8-E99395EC79C7}"/>
    <cellStyle name="Separador de milhares 2 4 3 2 2" xfId="12655" xr:uid="{D307BF4C-933F-4ED7-8A86-7AC3D72F305A}"/>
    <cellStyle name="Separador de milhares 2 4 3 2 2 2" xfId="16719" xr:uid="{7DB3F875-41C0-4241-87B6-A3DFBC2F8490}"/>
    <cellStyle name="Separador de milhares 2 4 3 2 2 2 2" xfId="21948" xr:uid="{0CAF7ADA-5C9D-4D93-AE28-F320C2526913}"/>
    <cellStyle name="Separador de milhares 2 4 3 2 2 3" xfId="19366" xr:uid="{AA2DA7BE-689D-4D03-97CC-8BEC91DAB727}"/>
    <cellStyle name="Separador de milhares 2 4 3 2 3" xfId="15173" xr:uid="{03369B8E-623D-452C-86AE-751BDCF62E98}"/>
    <cellStyle name="Separador de milhares 2 4 3 2 3 2" xfId="17758" xr:uid="{301642D9-D413-4DCD-9128-CB7BE5D00D57}"/>
    <cellStyle name="Separador de milhares 2 4 3 2 3 2 2" xfId="22984" xr:uid="{4A771836-C8CD-4825-927B-AB009B5425B5}"/>
    <cellStyle name="Separador de milhares 2 4 3 2 3 3" xfId="20415" xr:uid="{1B78FAEA-89A7-44FD-8ED6-37874F432C26}"/>
    <cellStyle name="Separador de milhares 2 4 3 2 4" xfId="16106" xr:uid="{07CB1E79-9EF6-41B0-A296-0D74F55A7494}"/>
    <cellStyle name="Separador de milhares 2 4 3 2 4 2" xfId="21336" xr:uid="{0CF1E5CC-BA87-42A6-9401-CDC4441771EB}"/>
    <cellStyle name="Separador de milhares 2 4 3 2 5" xfId="18754" xr:uid="{60CAFF5F-6B8C-4729-83BB-4841C883C0E9}"/>
    <cellStyle name="Separador de milhares 2 4 3 3" xfId="12382" xr:uid="{3E18CBC7-C12F-405D-89BC-8895D4DC9A6F}"/>
    <cellStyle name="Separador de milhares 2 4 3 3 2" xfId="16446" xr:uid="{7A89D18C-D7A7-4557-9842-300B96314F57}"/>
    <cellStyle name="Separador de milhares 2 4 3 3 2 2" xfId="21675" xr:uid="{DE2F3145-3078-4575-AB33-6117594B04FA}"/>
    <cellStyle name="Separador de milhares 2 4 3 3 3" xfId="19093" xr:uid="{86305BC1-E7CD-454B-B09C-3B90F2455C68}"/>
    <cellStyle name="Separador de milhares 2 4 3 4" xfId="14802" xr:uid="{B029F8EB-CEC3-4B27-A427-444007675B7A}"/>
    <cellStyle name="Separador de milhares 2 4 3 4 2" xfId="17396" xr:uid="{50C8A5E6-7AEF-47F7-B0F5-A6B796955E2B}"/>
    <cellStyle name="Separador de milhares 2 4 3 4 2 2" xfId="22622" xr:uid="{51F019D3-35B8-497E-8A76-5C6AE3F8E443}"/>
    <cellStyle name="Separador de milhares 2 4 3 4 3" xfId="20049" xr:uid="{57DBED2C-058B-4A18-9E05-97E77693AB29}"/>
    <cellStyle name="Separador de milhares 2 4 3 5" xfId="15547" xr:uid="{A10660D6-2B6C-4676-A144-BCEEC91C1476}"/>
    <cellStyle name="Separador de milhares 2 4 3 5 2" xfId="18119" xr:uid="{87A3E5D6-CA0E-4382-AB54-144B3DB93FD3}"/>
    <cellStyle name="Separador de milhares 2 4 3 5 2 2" xfId="23345" xr:uid="{ED673475-3315-457F-AA9C-025C258A3C91}"/>
    <cellStyle name="Separador de milhares 2 4 3 5 3" xfId="20789" xr:uid="{EA9A6456-5E5A-4C6A-B331-F989274BC909}"/>
    <cellStyle name="Separador de milhares 2 4 3 6" xfId="15846" xr:uid="{74297A59-7E6B-46ED-AAE8-2090178C3108}"/>
    <cellStyle name="Separador de milhares 2 4 3 6 2" xfId="21076" xr:uid="{21B65250-7991-47F8-BA6E-C166F44543D5}"/>
    <cellStyle name="Separador de milhares 2 4 3 7" xfId="18481" xr:uid="{A4887415-26E7-4EBA-8047-D305FDEFB7B5}"/>
    <cellStyle name="Separador de milhares 2 4 3 8" xfId="10514" xr:uid="{207A8E0C-8D40-4698-98E2-0F9C3A7F684D}"/>
    <cellStyle name="Separador de milhares 2 4 4" xfId="2149" xr:uid="{4FFE02D3-94D9-444D-A2C1-92734B7A7D79}"/>
    <cellStyle name="Separador de milhares 2 4 4 2" xfId="12510" xr:uid="{0ED239C0-9F65-47B7-916A-C2F5B66F494D}"/>
    <cellStyle name="Separador de milhares 2 4 4 2 2" xfId="16574" xr:uid="{D9C502BB-7DDF-4ECC-A4E1-414B0DE12900}"/>
    <cellStyle name="Separador de milhares 2 4 4 2 2 2" xfId="21803" xr:uid="{525583D1-A292-40FC-9C64-E60D3B8092D5}"/>
    <cellStyle name="Separador de milhares 2 4 4 2 3" xfId="19221" xr:uid="{ADA19F53-619E-4DD1-9B51-4D782C19BDB3}"/>
    <cellStyle name="Separador de milhares 2 4 4 3" xfId="15028" xr:uid="{E0890075-D7C8-4808-82C9-0EB0F74293B8}"/>
    <cellStyle name="Separador de milhares 2 4 4 3 2" xfId="17613" xr:uid="{4EA3BBBC-74D9-45B1-8B7A-F8D163FCE558}"/>
    <cellStyle name="Separador de milhares 2 4 4 3 2 2" xfId="22839" xr:uid="{B783D791-98B7-40E9-8AC9-0F63E81C8F58}"/>
    <cellStyle name="Separador de milhares 2 4 4 3 3" xfId="20270" xr:uid="{457F75DB-A2B0-4FD7-8734-5C3CD2B4422A}"/>
    <cellStyle name="Separador de milhares 2 4 4 4" xfId="15961" xr:uid="{169E6008-2AB5-48AD-9D56-71ABDC3C852C}"/>
    <cellStyle name="Separador de milhares 2 4 4 4 2" xfId="21191" xr:uid="{55896993-3263-4EE6-AAB2-853999F9855D}"/>
    <cellStyle name="Separador de milhares 2 4 4 5" xfId="18609" xr:uid="{8E1579FE-CE50-484D-B781-FB4382398B01}"/>
    <cellStyle name="Separador de milhares 2 4 4 6" xfId="11868" xr:uid="{90ECAF1A-1ABC-4519-ABD5-385D7220599C}"/>
    <cellStyle name="Separador de milhares 2 4 5" xfId="12220" xr:uid="{4AF3B6B1-C0BE-494F-BC0E-9DAE9C119FFA}"/>
    <cellStyle name="Separador de milhares 2 4 5 2" xfId="16287" xr:uid="{9571F4B9-866C-438B-8AD1-C17DA6BF4B38}"/>
    <cellStyle name="Separador de milhares 2 4 5 2 2" xfId="21516" xr:uid="{9550BD34-0D16-4240-9144-21F220E173C5}"/>
    <cellStyle name="Separador de milhares 2 4 5 3" xfId="18934" xr:uid="{94970AF2-04F9-4A43-8B9C-989603AE37B2}"/>
    <cellStyle name="Separador de milhares 2 4 6" xfId="13406" xr:uid="{A209A2F4-4A02-4B7C-BAA1-FF89B299FAE4}"/>
    <cellStyle name="Separador de milhares 2 4 6 2" xfId="17260" xr:uid="{5BAF53AA-F019-459E-AB24-FBD8D55D2141}"/>
    <cellStyle name="Separador de milhares 2 4 6 2 2" xfId="22486" xr:uid="{EA266D38-1E64-4B22-9765-3B029F7CCCC9}"/>
    <cellStyle name="Separador de milhares 2 4 6 3" xfId="19908" xr:uid="{0660E872-03CF-4AA5-A8F2-79ACD44E52A6}"/>
    <cellStyle name="Separador de milhares 2 4 7" xfId="15402" xr:uid="{E6ECF8C0-9561-49ED-81CF-F381A1BB94CB}"/>
    <cellStyle name="Separador de milhares 2 4 7 2" xfId="17974" xr:uid="{54061005-1D98-4599-89C1-D42239B25197}"/>
    <cellStyle name="Separador de milhares 2 4 7 2 2" xfId="23200" xr:uid="{D9BC0F99-C23E-4176-BBEA-D6F7C4570F38}"/>
    <cellStyle name="Separador de milhares 2 4 7 3" xfId="20644" xr:uid="{CBDA2C76-E6D7-42A3-B128-F58FD607B79A}"/>
    <cellStyle name="Separador de milhares 2 4 8" xfId="15700" xr:uid="{3E0D74BD-0253-4A33-BD4F-CF4ED9D8FAB5}"/>
    <cellStyle name="Separador de milhares 2 4 8 2" xfId="20931" xr:uid="{D10D18F3-F19C-4A41-90CA-0B8DF641C6D0}"/>
    <cellStyle name="Separador de milhares 2 4 9" xfId="18323" xr:uid="{0F9DE522-16A6-47F6-A677-3C3735C1940A}"/>
    <cellStyle name="Separador de milhares 2 5" xfId="4216" xr:uid="{0EC6F881-95C6-4F3D-AE2C-A493E13C2F43}"/>
    <cellStyle name="Separador de milhares 2 5 2" xfId="11952" xr:uid="{BEE4F996-A36E-4784-B026-FA9689DB3607}"/>
    <cellStyle name="Separador de milhares 2 5 2 2" xfId="12594" xr:uid="{3B18F457-AAEB-47BC-9C10-5E7661F804FA}"/>
    <cellStyle name="Separador de milhares 2 5 2 2 2" xfId="16658" xr:uid="{57A317C0-6082-4F55-804B-362A2003A913}"/>
    <cellStyle name="Separador de milhares 2 5 2 2 2 2" xfId="21887" xr:uid="{422A8D06-9498-4DD3-BA0E-BAD322E26184}"/>
    <cellStyle name="Separador de milhares 2 5 2 2 3" xfId="19305" xr:uid="{8B2008FA-69DE-4A38-BD4E-00B293262F24}"/>
    <cellStyle name="Separador de milhares 2 5 2 3" xfId="15112" xr:uid="{7BD57E98-8C61-4C75-A390-F9BB0FA0D059}"/>
    <cellStyle name="Separador de milhares 2 5 2 3 2" xfId="17697" xr:uid="{B5263F13-9D62-4361-974A-656ACFECF1FA}"/>
    <cellStyle name="Separador de milhares 2 5 2 3 2 2" xfId="22923" xr:uid="{1D25762F-CADD-48A7-82EE-78135372D0DF}"/>
    <cellStyle name="Separador de milhares 2 5 2 3 3" xfId="20354" xr:uid="{AE285420-0B8B-47FD-A520-43BD0596D62D}"/>
    <cellStyle name="Separador de milhares 2 5 2 4" xfId="16045" xr:uid="{4EADA81A-B38B-4B8E-B04B-9E6CB1CAE8C5}"/>
    <cellStyle name="Separador de milhares 2 5 2 4 2" xfId="21275" xr:uid="{D103460D-C163-4C1B-B5D1-E9891D71F22D}"/>
    <cellStyle name="Separador de milhares 2 5 2 5" xfId="18693" xr:uid="{045F622D-9A8A-410B-ADC2-FC985A59E4E5}"/>
    <cellStyle name="Separador de milhares 2 5 3" xfId="12315" xr:uid="{B05D7FC1-ABEF-4F17-B83A-A85AD756DF00}"/>
    <cellStyle name="Separador de milhares 2 5 3 2" xfId="16380" xr:uid="{E0AE3AF5-CA4D-4B49-9E53-4EC266B464C2}"/>
    <cellStyle name="Separador de milhares 2 5 3 2 2" xfId="21609" xr:uid="{544B0949-D657-45EB-9792-86BE07BA09E9}"/>
    <cellStyle name="Separador de milhares 2 5 3 3" xfId="19027" xr:uid="{486EAB09-C6FC-4541-9EA6-6B18A837DF42}"/>
    <cellStyle name="Separador de milhares 2 5 4" xfId="14136" xr:uid="{BB5DF933-9CBB-46AB-BD07-9B0E01245BD5}"/>
    <cellStyle name="Separador de milhares 2 5 4 2" xfId="17330" xr:uid="{3D522703-B68B-4CBB-92C2-609D19C0181B}"/>
    <cellStyle name="Separador de milhares 2 5 4 2 2" xfId="22556" xr:uid="{2508D912-7C19-4F72-B093-545D35702BE6}"/>
    <cellStyle name="Separador de milhares 2 5 4 3" xfId="19983" xr:uid="{6841628E-3B36-4C2A-9B01-D6A109601DA3}"/>
    <cellStyle name="Separador de milhares 2 5 5" xfId="15486" xr:uid="{F89AD6F2-A3B2-460B-880F-2F459A676951}"/>
    <cellStyle name="Separador de milhares 2 5 5 2" xfId="18058" xr:uid="{A94D1848-8518-4F31-9B09-3DCDD7159246}"/>
    <cellStyle name="Separador de milhares 2 5 5 2 2" xfId="23284" xr:uid="{86557D77-2D4D-42D8-80C5-E2052F51B4FA}"/>
    <cellStyle name="Separador de milhares 2 5 5 3" xfId="20728" xr:uid="{994C239A-076E-4E7C-AB16-2D52839662B4}"/>
    <cellStyle name="Separador de milhares 2 5 6" xfId="15785" xr:uid="{BB7066C1-C5AD-4875-93C9-FC3004DE1510}"/>
    <cellStyle name="Separador de milhares 2 5 6 2" xfId="21015" xr:uid="{9D80E548-7306-47DB-BAE2-A228A1963CAE}"/>
    <cellStyle name="Separador de milhares 2 5 7" xfId="18415" xr:uid="{CC1B93AE-0BCA-4683-8AAB-E28EA37CB01B}"/>
    <cellStyle name="Separador de milhares 2 5 8" xfId="9194" xr:uid="{F442D8F5-E1BC-4311-BBB4-2DDB69DC7EC0}"/>
    <cellStyle name="Separador de milhares 2 6" xfId="7189" xr:uid="{AC60C014-529A-4B9D-945E-44098AFEA0A3}"/>
    <cellStyle name="Separador de milhares 2 6 2" xfId="12052" xr:uid="{7FA10EA4-7FAE-466A-9950-8BB539FEF271}"/>
    <cellStyle name="Separador de milhares 2 6 2 2" xfId="12694" xr:uid="{76B30929-E196-4599-90F4-DB5ACEAD7FD1}"/>
    <cellStyle name="Separador de milhares 2 6 2 2 2" xfId="16758" xr:uid="{7F377B50-483D-494A-A176-794E27A8335C}"/>
    <cellStyle name="Separador de milhares 2 6 2 2 2 2" xfId="21987" xr:uid="{3946BEE2-A837-4EA3-9167-30F47C0DA9AE}"/>
    <cellStyle name="Separador de milhares 2 6 2 2 3" xfId="19405" xr:uid="{33809A0E-1C05-41A8-B76D-F50C6086F019}"/>
    <cellStyle name="Separador de milhares 2 6 2 3" xfId="15212" xr:uid="{9550DD9A-319A-4D7D-9AA6-34AFEC31E21F}"/>
    <cellStyle name="Separador de milhares 2 6 2 3 2" xfId="17797" xr:uid="{F01C8621-3F03-4355-BC6F-8E4F4D1270A8}"/>
    <cellStyle name="Separador de milhares 2 6 2 3 2 2" xfId="23023" xr:uid="{80A3525D-5A53-4EFB-9CA0-029DB1712373}"/>
    <cellStyle name="Separador de milhares 2 6 2 3 3" xfId="20454" xr:uid="{37C32E40-9C99-456E-84A3-18E9EA6F91E3}"/>
    <cellStyle name="Separador de milhares 2 6 2 4" xfId="16145" xr:uid="{26F0940F-12A3-435B-A5CD-0DAE4E4204B1}"/>
    <cellStyle name="Separador de milhares 2 6 2 4 2" xfId="21375" xr:uid="{DF0FDA5D-2D35-4E08-83DE-0D6BF0865C07}"/>
    <cellStyle name="Separador de milhares 2 6 2 5" xfId="18793" xr:uid="{97E6ADEB-2EF0-4E34-8DDE-D0B59C8FE280}"/>
    <cellStyle name="Separador de milhares 2 6 3" xfId="12427" xr:uid="{444EC357-37C1-451E-820A-0771AF453BC4}"/>
    <cellStyle name="Separador de milhares 2 6 3 2" xfId="16491" xr:uid="{431656B2-1FEC-4F8A-B68F-E1987EF8D023}"/>
    <cellStyle name="Separador de milhares 2 6 3 2 2" xfId="21720" xr:uid="{8A45637F-8DEB-4AA7-8D65-F931669698F3}"/>
    <cellStyle name="Separador de milhares 2 6 3 3" xfId="19138" xr:uid="{ECFE7343-DCF5-49D9-97C6-55243AF0ECF2}"/>
    <cellStyle name="Separador de milhares 2 6 4" xfId="14852" xr:uid="{321246E6-FB46-49B9-ABD4-01A7FD9583F3}"/>
    <cellStyle name="Separador de milhares 2 6 4 2" xfId="17441" xr:uid="{AC5C207B-9A8A-43BD-B62D-D22C43EFB4F4}"/>
    <cellStyle name="Separador de milhares 2 6 4 2 2" xfId="22667" xr:uid="{3308D93B-9B3C-4279-88BC-6DCA15A25652}"/>
    <cellStyle name="Separador de milhares 2 6 4 3" xfId="20098" xr:uid="{E8062F0F-0467-4605-863B-5576EAAC187F}"/>
    <cellStyle name="Separador de milhares 2 6 5" xfId="15586" xr:uid="{B80765AF-2C2F-49BA-BB7A-8F9970D83870}"/>
    <cellStyle name="Separador de milhares 2 6 5 2" xfId="18158" xr:uid="{B4C0F36F-A954-4A87-B8E7-B0DEC609D818}"/>
    <cellStyle name="Separador de milhares 2 6 5 2 2" xfId="23384" xr:uid="{479F6AA5-0901-4E05-B312-B1B40D234830}"/>
    <cellStyle name="Separador de milhares 2 6 5 3" xfId="20828" xr:uid="{A27B532D-B64F-41E3-B72C-8D268166880D}"/>
    <cellStyle name="Separador de milhares 2 6 6" xfId="15885" xr:uid="{F80A5CCC-E3FF-4939-95D4-9FEEDC50CF6A}"/>
    <cellStyle name="Separador de milhares 2 6 6 2" xfId="21115" xr:uid="{E6F5F6A7-B8BE-4027-A2A6-9B9A740979AB}"/>
    <cellStyle name="Separador de milhares 2 6 7" xfId="18526" xr:uid="{F2341B57-62E7-4F59-8A7F-9C6780D6B7E1}"/>
    <cellStyle name="Separador de milhares 2 6 8" xfId="11765" xr:uid="{4552B9A3-3DF4-4D8D-8D89-E0F7B5E87E56}"/>
    <cellStyle name="Separador de milhares 2 7" xfId="2264" xr:uid="{A246806B-3EDE-47C3-A109-D5A9FC32490F}"/>
    <cellStyle name="Separador de milhares 2 7 2" xfId="11892" xr:uid="{65719E18-78B5-4EB9-894D-DBA8FCA5C7BE}"/>
    <cellStyle name="Separador de milhares 2 7 2 2" xfId="12534" xr:uid="{9BE3EE59-773A-4F8C-9CB5-814AC4FE1992}"/>
    <cellStyle name="Separador de milhares 2 7 2 2 2" xfId="16598" xr:uid="{BEF63491-94BF-4ECF-97C8-03D6A2B68C4B}"/>
    <cellStyle name="Separador de milhares 2 7 2 2 2 2" xfId="21827" xr:uid="{589D786A-C586-46BE-8F5E-73FE4EA90931}"/>
    <cellStyle name="Separador de milhares 2 7 2 2 3" xfId="19245" xr:uid="{977ECCA6-ED60-44CC-9046-39E31CA7F1B8}"/>
    <cellStyle name="Separador de milhares 2 7 2 3" xfId="15052" xr:uid="{DB8F5177-3102-4FEF-8FD4-D55E9B415920}"/>
    <cellStyle name="Separador de milhares 2 7 2 3 2" xfId="17637" xr:uid="{2AB4EB8F-6274-4304-B535-5AD9AB62FB93}"/>
    <cellStyle name="Separador de milhares 2 7 2 3 2 2" xfId="22863" xr:uid="{4155AA30-191B-4FA0-B698-D0339ED5C5DE}"/>
    <cellStyle name="Separador de milhares 2 7 2 3 3" xfId="20294" xr:uid="{16A636DE-200D-4CF0-81B3-BD351739C2B8}"/>
    <cellStyle name="Separador de milhares 2 7 2 4" xfId="15985" xr:uid="{80043E0D-139A-4019-9E7C-61ECF194D042}"/>
    <cellStyle name="Separador de milhares 2 7 2 4 2" xfId="21215" xr:uid="{163E1B70-4117-4966-8C12-5E0440694011}"/>
    <cellStyle name="Separador de milhares 2 7 2 5" xfId="18633" xr:uid="{F6E26DCA-0B87-4749-9BDC-66E8D7034167}"/>
    <cellStyle name="Separador de milhares 2 7 3" xfId="12250" xr:uid="{6C55A9D6-C5D1-4C5E-B2F8-E68B4C8BE2B9}"/>
    <cellStyle name="Separador de milhares 2 7 3 2" xfId="16316" xr:uid="{3A60EEA8-94CB-40EF-ADF8-698D179C4DFF}"/>
    <cellStyle name="Separador de milhares 2 7 3 2 2" xfId="21545" xr:uid="{D5B3CC53-E2B4-4B7E-8F1C-971BD1AB44E4}"/>
    <cellStyle name="Separador de milhares 2 7 3 3" xfId="18963" xr:uid="{1EEB0326-DAC1-4950-BC9D-57BBA86DF144}"/>
    <cellStyle name="Separador de milhares 2 7 4" xfId="13464" xr:uid="{F948FCDD-57DC-47B9-AF6B-29E9E290F73B}"/>
    <cellStyle name="Separador de milhares 2 7 4 2" xfId="17287" xr:uid="{20CFE8B5-4B40-48DA-B5DB-ADCF4398E5AD}"/>
    <cellStyle name="Separador de milhares 2 7 4 2 2" xfId="22513" xr:uid="{0C14169A-3246-4AC4-84FF-28C39C6BA257}"/>
    <cellStyle name="Separador de milhares 2 7 4 3" xfId="19935" xr:uid="{EAD2E884-DCF9-4841-9B48-50D08907327F}"/>
    <cellStyle name="Separador de milhares 2 7 5" xfId="15426" xr:uid="{F35B1428-B69F-4DF6-8C04-0A510A64DD92}"/>
    <cellStyle name="Separador de milhares 2 7 5 2" xfId="17998" xr:uid="{98EEF5DC-9C4A-4099-ADDD-AAC3B68B2122}"/>
    <cellStyle name="Separador de milhares 2 7 5 2 2" xfId="23224" xr:uid="{0A6E543D-E832-4C91-80A6-BE34A6C26EF7}"/>
    <cellStyle name="Separador de milhares 2 7 5 3" xfId="20668" xr:uid="{37B69FFD-CD67-4062-BE73-8F325DF7B69B}"/>
    <cellStyle name="Separador de milhares 2 7 6" xfId="15725" xr:uid="{B0FF0271-B594-4800-BEA0-2F7D97740617}"/>
    <cellStyle name="Separador de milhares 2 7 6 2" xfId="20955" xr:uid="{AEF33BD5-ED97-4C43-A0F6-48A76E54158C}"/>
    <cellStyle name="Separador de milhares 2 7 7" xfId="18351" xr:uid="{3C0A1DFF-E2FB-4EC6-B096-97F3402B2B63}"/>
    <cellStyle name="Separador de milhares 2 7 8" xfId="7469" xr:uid="{B966CF19-796C-47C7-BA3A-ABA9393AC8F4}"/>
    <cellStyle name="Separador de milhares 2 8" xfId="7231" xr:uid="{9167957D-CB3D-488A-8FE6-1AA557717965}"/>
    <cellStyle name="Separador de milhares 2 8 2" xfId="12059" xr:uid="{045384D7-1E9E-41A2-B6E5-721539CC4BF4}"/>
    <cellStyle name="Separador de milhares 2 8 2 2" xfId="12701" xr:uid="{E26ED3DA-2B2A-4062-A49F-D2EA7141FF3D}"/>
    <cellStyle name="Separador de milhares 2 8 2 2 2" xfId="16765" xr:uid="{6A7B79AA-8CF4-4E87-936D-197AA611DBA7}"/>
    <cellStyle name="Separador de milhares 2 8 2 2 2 2" xfId="21994" xr:uid="{67B0E4B5-9FED-4893-AE71-2BCCB9EEED34}"/>
    <cellStyle name="Separador de milhares 2 8 2 2 3" xfId="19412" xr:uid="{610DCD4E-D28E-4254-BF7F-60ED47B9F798}"/>
    <cellStyle name="Separador de milhares 2 8 2 3" xfId="15219" xr:uid="{F3C7A9C2-3F46-460B-BF3D-EB57B599C737}"/>
    <cellStyle name="Separador de milhares 2 8 2 3 2" xfId="17804" xr:uid="{FF92D6DB-6242-4B2D-A30B-1284FC5ED8ED}"/>
    <cellStyle name="Separador de milhares 2 8 2 3 2 2" xfId="23030" xr:uid="{6CEA4C11-532B-4628-A0AF-B8C005B62F30}"/>
    <cellStyle name="Separador de milhares 2 8 2 3 3" xfId="20461" xr:uid="{0E3074AB-60E6-47B5-A164-75D88139D09D}"/>
    <cellStyle name="Separador de milhares 2 8 2 4" xfId="16152" xr:uid="{14BC7439-CAA8-4DBA-80F8-1B42C0208175}"/>
    <cellStyle name="Separador de milhares 2 8 2 4 2" xfId="21382" xr:uid="{527FA158-C3E9-4027-9B54-44A7175AD1B7}"/>
    <cellStyle name="Separador de milhares 2 8 2 5" xfId="18800" xr:uid="{61ABFBC6-F996-4A0D-A20B-D372A75B0205}"/>
    <cellStyle name="Separador de milhares 2 8 3" xfId="12436" xr:uid="{8E08A592-A1AD-4580-B71A-35B7B49C28EF}"/>
    <cellStyle name="Separador de milhares 2 8 3 2" xfId="16500" xr:uid="{5A9F8030-51F8-4663-8058-9ED33056F512}"/>
    <cellStyle name="Separador de milhares 2 8 3 2 2" xfId="21729" xr:uid="{9B7B6196-25A5-4686-B0EE-939AE5D60653}"/>
    <cellStyle name="Separador de milhares 2 8 3 3" xfId="19147" xr:uid="{B471F6FD-E0AF-49DE-8667-EDAFC1BFC24A}"/>
    <cellStyle name="Separador de milhares 2 8 4" xfId="14860" xr:uid="{527F8C3A-C1D9-4B00-83C3-F092A7191D24}"/>
    <cellStyle name="Separador de milhares 2 8 4 2" xfId="17449" xr:uid="{46F81CAB-60D4-4846-9DAA-4A6B4EC1962B}"/>
    <cellStyle name="Separador de milhares 2 8 4 2 2" xfId="22675" xr:uid="{F178F112-0DB2-4F8E-B70D-0FEEEC7DE3AD}"/>
    <cellStyle name="Separador de milhares 2 8 4 3" xfId="20106" xr:uid="{5BDCF47A-3BDD-4A42-9FE0-B9471711562B}"/>
    <cellStyle name="Separador de milhares 2 8 5" xfId="15593" xr:uid="{4A38CC99-358C-4A02-8174-9ED956191E5E}"/>
    <cellStyle name="Separador de milhares 2 8 5 2" xfId="18165" xr:uid="{70D7456D-D978-4E5F-B48B-A8E260427883}"/>
    <cellStyle name="Separador de milhares 2 8 5 2 2" xfId="23391" xr:uid="{7152FBEA-38A1-482B-A0F5-ED64493F7BE2}"/>
    <cellStyle name="Separador de milhares 2 8 5 3" xfId="20835" xr:uid="{BBE783EC-6C87-4C80-82A7-C9EE1AA307F1}"/>
    <cellStyle name="Separador de milhares 2 8 6" xfId="15892" xr:uid="{6C08FC8C-E4C3-41E3-8813-BFAEF064DBAA}"/>
    <cellStyle name="Separador de milhares 2 8 6 2" xfId="21122" xr:uid="{D563AA92-AF9E-4136-A5FD-83AA8EE0EC3B}"/>
    <cellStyle name="Separador de milhares 2 8 7" xfId="18535" xr:uid="{9CBD1915-0948-48A6-9633-7EB0196A0FD2}"/>
    <cellStyle name="Separador de milhares 2 8 8" xfId="11785" xr:uid="{713B1494-9EBA-4C8E-9FD9-4C34A5063863}"/>
    <cellStyle name="Separador de milhares 2 9" xfId="2087" xr:uid="{E9455B49-5DD5-4B07-AB50-384B69C52D0D}"/>
    <cellStyle name="Separador de milhares 2 9 2" xfId="12486" xr:uid="{754A325A-4FEA-4719-8D7B-2E06F75161A6}"/>
    <cellStyle name="Separador de milhares 2 9 2 2" xfId="15004" xr:uid="{565F85B3-754B-418C-B47C-B58DBC6B91DD}"/>
    <cellStyle name="Separador de milhares 2 9 2 2 2" xfId="17589" xr:uid="{42B68D2E-183C-4337-BA5C-C3B460DBF3F1}"/>
    <cellStyle name="Separador de milhares 2 9 2 2 2 2" xfId="22815" xr:uid="{D686C622-6E74-45C1-B33A-D2D9688822A7}"/>
    <cellStyle name="Separador de milhares 2 9 2 2 3" xfId="20246" xr:uid="{2128B900-BA5B-4DF9-917D-62ABBDD5F28D}"/>
    <cellStyle name="Separador de milhares 2 9 2 3" xfId="16550" xr:uid="{94A930A8-4DAC-4698-8440-3FBB56EE95A0}"/>
    <cellStyle name="Separador de milhares 2 9 2 3 2" xfId="21779" xr:uid="{DC4DDDA6-84D9-4529-84E1-B8BAA1575E56}"/>
    <cellStyle name="Separador de milhares 2 9 2 4" xfId="19197" xr:uid="{0BC83053-6C1A-4595-96FC-BF61A4FDEA90}"/>
    <cellStyle name="Separador de milhares 2 9 3" xfId="13377" xr:uid="{F3DEA0A1-E18B-4118-83D7-A414061D9715}"/>
    <cellStyle name="Separador de milhares 2 9 3 2" xfId="17237" xr:uid="{13ECA59C-3FD1-42C4-8930-33087C03086B}"/>
    <cellStyle name="Separador de milhares 2 9 3 2 2" xfId="22463" xr:uid="{AB6097F9-59B5-4E9C-B937-32CD1BDACA90}"/>
    <cellStyle name="Separador de milhares 2 9 3 3" xfId="19885" xr:uid="{01149080-F599-4FC7-8C86-5457ABC5F860}"/>
    <cellStyle name="Separador de milhares 2 9 4" xfId="15378" xr:uid="{49E5CC89-5766-498F-A82D-AFF9A9AD78A9}"/>
    <cellStyle name="Separador de milhares 2 9 4 2" xfId="17950" xr:uid="{9E0D0E9C-67E2-4BBA-9F8F-83C4DCA246F1}"/>
    <cellStyle name="Separador de milhares 2 9 4 2 2" xfId="23176" xr:uid="{BB933481-EEAA-4652-A651-78D83602FD54}"/>
    <cellStyle name="Separador de milhares 2 9 4 3" xfId="20620" xr:uid="{42AAE1AD-8D50-4E6C-BAD9-24FE34B11158}"/>
    <cellStyle name="Separador de milhares 2 9 5" xfId="15937" xr:uid="{54508457-5565-4ED3-BD50-A02C0BDA1F0D}"/>
    <cellStyle name="Separador de milhares 2 9 5 2" xfId="21167" xr:uid="{1E440A4B-ECDB-4E7C-AD24-3F4515A4EC93}"/>
    <cellStyle name="Separador de milhares 2 9 6" xfId="18585" xr:uid="{A767EC24-B8C9-4EC9-B598-DB0979E510C3}"/>
    <cellStyle name="Separador de milhares 2 9 7" xfId="11844" xr:uid="{61208B88-9363-4967-8CAE-A82E4CF0BA72}"/>
    <cellStyle name="Separador de milhares 20" xfId="600" xr:uid="{3096BF8A-09DE-4986-A686-E6D810061558}"/>
    <cellStyle name="Separador de milhares 20 10" xfId="18370" xr:uid="{F3A6CA79-5500-442C-A3FC-496F2B8B8765}"/>
    <cellStyle name="Separador de milhares 20 11" xfId="7982" xr:uid="{D48EA7AD-1C4E-4762-BDC9-7E8D85760D2E}"/>
    <cellStyle name="Separador de milhares 20 2" xfId="1549" xr:uid="{34BDDBC9-9CA0-405F-AF0B-712FE4736446}"/>
    <cellStyle name="Separador de milhares 20 2 2" xfId="4788" xr:uid="{4B18E71A-1EB0-49BB-A420-F1C62F2AF390}"/>
    <cellStyle name="Separador de milhares 20 2 2 2" xfId="12647" xr:uid="{B9029C7E-E874-41EC-B5BF-79B4B590CB61}"/>
    <cellStyle name="Separador de milhares 20 2 2 2 2" xfId="15165" xr:uid="{2AA8C9DC-1C04-46DC-9360-732991FCB0E6}"/>
    <cellStyle name="Separador de milhares 20 2 2 2 2 2" xfId="17750" xr:uid="{47AC15F5-1FAE-44B1-B3DF-456B8E43CFCB}"/>
    <cellStyle name="Separador de milhares 20 2 2 2 2 2 2" xfId="22976" xr:uid="{CBF1369B-72B0-4214-A08D-464ED9017278}"/>
    <cellStyle name="Separador de milhares 20 2 2 2 2 3" xfId="20407" xr:uid="{91D8A5EF-28F3-4DF0-8360-A509BD8EFF2B}"/>
    <cellStyle name="Separador de milhares 20 2 2 2 3" xfId="16711" xr:uid="{CCC9592D-25B3-4797-9EE6-9BC39D89CA61}"/>
    <cellStyle name="Separador de milhares 20 2 2 2 3 2" xfId="21940" xr:uid="{B4D442FE-C5A1-4550-A65D-16E090CC74D7}"/>
    <cellStyle name="Separador de milhares 20 2 2 2 4" xfId="19358" xr:uid="{9E240C29-F8CB-48CA-BE7C-5A0E9DA8142D}"/>
    <cellStyle name="Separador de milhares 20 2 2 3" xfId="14296" xr:uid="{2275B418-F92A-49A1-953F-9F4DB5920800}"/>
    <cellStyle name="Separador de milhares 20 2 2 3 2" xfId="17388" xr:uid="{5420EA8E-2ADE-4C33-A409-8508F1CF4958}"/>
    <cellStyle name="Separador de milhares 20 2 2 3 2 2" xfId="22614" xr:uid="{714E21C0-3C4F-495D-BE30-0E2E9CCFF00A}"/>
    <cellStyle name="Separador de milhares 20 2 2 3 3" xfId="20041" xr:uid="{29148B25-FC7A-4BF3-BAFB-C37DC36FB47F}"/>
    <cellStyle name="Separador de milhares 20 2 2 4" xfId="15539" xr:uid="{90A8836B-3B68-4352-8C8B-5D2B7327B704}"/>
    <cellStyle name="Separador de milhares 20 2 2 4 2" xfId="18111" xr:uid="{23A1664F-AC42-4884-9F16-2684888B6D7E}"/>
    <cellStyle name="Separador de milhares 20 2 2 4 2 2" xfId="23337" xr:uid="{535FDF6F-2306-4E58-AB62-D93D5DEC7678}"/>
    <cellStyle name="Separador de milhares 20 2 2 4 3" xfId="20781" xr:uid="{BB857108-A355-4BA5-B5D9-C4F6DF931B69}"/>
    <cellStyle name="Separador de milhares 20 2 2 5" xfId="16098" xr:uid="{A5E7CF77-56A0-4275-BF76-EF3B32354237}"/>
    <cellStyle name="Separador de milhares 20 2 2 5 2" xfId="21328" xr:uid="{29F04D95-6FA9-4A8E-8948-DCBB301EB2F2}"/>
    <cellStyle name="Separador de milhares 20 2 2 6" xfId="18746" xr:uid="{DD3AD330-F46E-46F9-90CF-28F4D86F66A1}"/>
    <cellStyle name="Separador de milhares 20 2 2 7" xfId="12005" xr:uid="{DEBAE110-E498-4BDC-9964-0C7BA95D3315}"/>
    <cellStyle name="Separador de milhares 20 2 3" xfId="12374" xr:uid="{B6B9E99C-2130-4222-A412-0E07EE3E31A2}"/>
    <cellStyle name="Separador de milhares 20 2 3 2" xfId="14977" xr:uid="{34A4DE65-91E3-4A48-A1CD-80A5DECF3A6E}"/>
    <cellStyle name="Separador de milhares 20 2 3 2 2" xfId="17562" xr:uid="{719BD0C3-14CA-47D9-8029-4BB6B6409A77}"/>
    <cellStyle name="Separador de milhares 20 2 3 2 2 2" xfId="22788" xr:uid="{AD28DCEA-FBB3-4869-B0FD-A703E4855C42}"/>
    <cellStyle name="Separador de milhares 20 2 3 2 3" xfId="20219" xr:uid="{D25D0F80-DED0-4F3E-A460-CA9A9BE7945D}"/>
    <cellStyle name="Separador de milhares 20 2 3 3" xfId="16438" xr:uid="{FFF317C1-81F0-4133-B2F3-CB436D3B6490}"/>
    <cellStyle name="Separador de milhares 20 2 3 3 2" xfId="21667" xr:uid="{39EAD6C8-D90F-4F17-9DC6-77B519D955A6}"/>
    <cellStyle name="Separador de milhares 20 2 3 4" xfId="19085" xr:uid="{35FAC385-9302-4040-8B2F-935E70998DB7}"/>
    <cellStyle name="Separador de milhares 20 2 4" xfId="13326" xr:uid="{484245B4-C66B-4171-B3DD-03A12F71EE36}"/>
    <cellStyle name="Separador de milhares 20 2 4 2" xfId="17212" xr:uid="{0EAE6ADA-6E99-4ED4-91F6-946714B7A94F}"/>
    <cellStyle name="Separador de milhares 20 2 4 2 2" xfId="22438" xr:uid="{A82885D1-3A7F-4091-AE7B-BF386CE02058}"/>
    <cellStyle name="Separador de milhares 20 2 4 3" xfId="19859" xr:uid="{AFFF21CC-C471-43F4-9BC9-68F56C894397}"/>
    <cellStyle name="Separador de milhares 20 2 5" xfId="15351" xr:uid="{67EE33D3-F4BF-4C79-9DC1-315EBB6EA7AD}"/>
    <cellStyle name="Separador de milhares 20 2 5 2" xfId="17923" xr:uid="{2B89FC02-0F68-4194-BE57-DB47E5D22506}"/>
    <cellStyle name="Separador de milhares 20 2 5 2 2" xfId="23149" xr:uid="{54EE4635-08D1-4D37-AD63-EEFA9167EA8F}"/>
    <cellStyle name="Separador de milhares 20 2 5 3" xfId="20593" xr:uid="{A82840FF-465C-4A00-BDE4-A96C2895D497}"/>
    <cellStyle name="Separador de milhares 20 2 6" xfId="15838" xr:uid="{1F81F90F-9E87-4522-979F-941C13A6FF96}"/>
    <cellStyle name="Separador de milhares 20 2 6 2" xfId="21068" xr:uid="{61BCB9F5-6215-43B7-9744-4A00D4CF3BF1}"/>
    <cellStyle name="Separador de milhares 20 2 7" xfId="18473" xr:uid="{7AC67E69-EEAD-4441-BF8D-5B680EDC896C}"/>
    <cellStyle name="Separador de milhares 20 2 8" xfId="9395" xr:uid="{0EF15AAC-5FCB-42F1-8842-ED1B5F6856B7}"/>
    <cellStyle name="Separador de milhares 20 3" xfId="6025" xr:uid="{077EEFD8-A9CF-43DA-B06D-17ED0DB815FD}"/>
    <cellStyle name="Separador de milhares 20 3 2" xfId="12040" xr:uid="{EEEB5FC8-F121-49AE-AF2A-082181C4248A}"/>
    <cellStyle name="Separador de milhares 20 3 2 2" xfId="12682" xr:uid="{884CC923-49F6-4D41-92B9-078ED81C8507}"/>
    <cellStyle name="Separador de milhares 20 3 2 2 2" xfId="16746" xr:uid="{811357B6-705B-4A57-B526-0DCACD64EAA6}"/>
    <cellStyle name="Separador de milhares 20 3 2 2 2 2" xfId="21975" xr:uid="{F0BE722B-53D3-4931-8FD5-2D0747294707}"/>
    <cellStyle name="Separador de milhares 20 3 2 2 3" xfId="19393" xr:uid="{9D4CB45E-A7DE-432B-9952-3AA788769882}"/>
    <cellStyle name="Separador de milhares 20 3 2 3" xfId="15200" xr:uid="{0CED0E0C-5E18-4FB9-BEE4-F0B83755B88E}"/>
    <cellStyle name="Separador de milhares 20 3 2 3 2" xfId="17785" xr:uid="{7CA1139D-9C23-44D9-9CF1-43508968ED24}"/>
    <cellStyle name="Separador de milhares 20 3 2 3 2 2" xfId="23011" xr:uid="{A24F35FF-C7B6-43D7-9E9B-4CD0D427ECFC}"/>
    <cellStyle name="Separador de milhares 20 3 2 3 3" xfId="20442" xr:uid="{6D381304-1041-424E-A717-73256806946F}"/>
    <cellStyle name="Separador de milhares 20 3 2 4" xfId="16133" xr:uid="{9146D4F6-C4ED-4F14-8DB9-A56D76414C50}"/>
    <cellStyle name="Separador de milhares 20 3 2 4 2" xfId="21363" xr:uid="{C6F3EDF4-D967-49C2-81DD-575AEB38D95D}"/>
    <cellStyle name="Separador de milhares 20 3 2 5" xfId="18781" xr:uid="{E6238C7F-DC01-4C5D-93A3-F69F677F2A02}"/>
    <cellStyle name="Separador de milhares 20 3 3" xfId="12409" xr:uid="{E1CDC748-965E-469F-84C2-A1498AAD065F}"/>
    <cellStyle name="Separador de milhares 20 3 3 2" xfId="16473" xr:uid="{00120A12-E564-49EF-8129-A113E8737C32}"/>
    <cellStyle name="Separador de milhares 20 3 3 2 2" xfId="21702" xr:uid="{7142F65B-1D1A-4B76-BC07-2823F68594A9}"/>
    <cellStyle name="Separador de milhares 20 3 3 3" xfId="19120" xr:uid="{4A049C0E-6DE8-485E-84A4-B303BE7462EE}"/>
    <cellStyle name="Separador de milhares 20 3 4" xfId="14830" xr:uid="{C8630D7D-5F04-4BD0-85E3-0E964CBCBDAA}"/>
    <cellStyle name="Separador de milhares 20 3 4 2" xfId="17423" xr:uid="{067355AF-5783-47BB-B108-88727C01DA34}"/>
    <cellStyle name="Separador de milhares 20 3 4 2 2" xfId="22649" xr:uid="{FFBEFB3D-D146-431E-ABB3-54B95BA521A2}"/>
    <cellStyle name="Separador de milhares 20 3 4 3" xfId="20076" xr:uid="{729E88C0-6BDD-49D3-8FC7-D1EE34FA800C}"/>
    <cellStyle name="Separador de milhares 20 3 5" xfId="15574" xr:uid="{919C5735-6DF3-4C1B-A954-FA4ABBC63290}"/>
    <cellStyle name="Separador de milhares 20 3 5 2" xfId="18146" xr:uid="{BA84CB5F-802E-4AB6-8E5C-307CFFF9DFD1}"/>
    <cellStyle name="Separador de milhares 20 3 5 2 2" xfId="23372" xr:uid="{823C1AFD-0FE5-4D8D-8D2F-3CBB4611CC26}"/>
    <cellStyle name="Separador de milhares 20 3 5 3" xfId="20816" xr:uid="{EBA08C8B-E41B-46A1-8A9C-0540117AD36B}"/>
    <cellStyle name="Separador de milhares 20 3 6" xfId="15873" xr:uid="{D76B6A60-11A7-4803-B1B4-F5DCAE09415B}"/>
    <cellStyle name="Separador de milhares 20 3 6 2" xfId="21103" xr:uid="{07D0975D-7455-48B2-8ADB-DFFB5BBAED76}"/>
    <cellStyle name="Separador de milhares 20 3 7" xfId="18508" xr:uid="{DB0E9DDE-F446-4173-AEC6-35F5A2C8CE33}"/>
    <cellStyle name="Separador de milhares 20 3 8" xfId="10632" xr:uid="{147A9D02-6BB2-4654-9201-0EF34994FD76}"/>
    <cellStyle name="Separador de milhares 20 4" xfId="4376" xr:uid="{D262EBC9-F027-4EF8-A4F1-DD6076CED3B4}"/>
    <cellStyle name="Separador de milhares 20 4 2" xfId="11979" xr:uid="{7B1F2C32-EBA0-455D-9B23-F80E5B235565}"/>
    <cellStyle name="Separador de milhares 20 4 2 2" xfId="12621" xr:uid="{7AC7722A-BF98-4513-8439-C6917682CC6C}"/>
    <cellStyle name="Separador de milhares 20 4 2 2 2" xfId="16685" xr:uid="{3F8B686A-49E3-4C8A-B541-82C123B0423B}"/>
    <cellStyle name="Separador de milhares 20 4 2 2 2 2" xfId="21914" xr:uid="{116E95BA-339D-4CBE-B948-BB14FB7D154E}"/>
    <cellStyle name="Separador de milhares 20 4 2 2 3" xfId="19332" xr:uid="{05D78DA7-B1F9-42A1-B46D-48206EE1BF81}"/>
    <cellStyle name="Separador de milhares 20 4 2 3" xfId="15139" xr:uid="{5E8ADA2B-F4EB-4510-B4B8-8D792FE89764}"/>
    <cellStyle name="Separador de milhares 20 4 2 3 2" xfId="17724" xr:uid="{EEBD2F97-6B47-4AFF-B701-EA50373DF2A9}"/>
    <cellStyle name="Separador de milhares 20 4 2 3 2 2" xfId="22950" xr:uid="{97B11189-173A-4190-8523-20799C4CAA91}"/>
    <cellStyle name="Separador de milhares 20 4 2 3 3" xfId="20381" xr:uid="{49E14C04-527E-4D3B-A1B5-C3EDF38F8CB0}"/>
    <cellStyle name="Separador de milhares 20 4 2 4" xfId="16072" xr:uid="{42CC4882-399D-418E-BC2F-F4510DB14985}"/>
    <cellStyle name="Separador de milhares 20 4 2 4 2" xfId="21302" xr:uid="{EDFE846B-3A6D-41F4-805E-FC94B41736D7}"/>
    <cellStyle name="Separador de milhares 20 4 2 5" xfId="18720" xr:uid="{50F5F3D4-1444-417E-B321-17D10721C750}"/>
    <cellStyle name="Separador de milhares 20 4 3" xfId="12347" xr:uid="{7BF201A9-F7BD-4D84-94FB-619FBD1C4BFB}"/>
    <cellStyle name="Separador de milhares 20 4 3 2" xfId="16412" xr:uid="{C8C56E43-89C2-4471-AFEE-07DE4770EEBF}"/>
    <cellStyle name="Separador de milhares 20 4 3 2 2" xfId="21641" xr:uid="{E4758812-0763-46F3-B534-5C717CB25DAA}"/>
    <cellStyle name="Separador de milhares 20 4 3 3" xfId="19059" xr:uid="{ABB96189-B440-496E-BABE-25EF93BF566D}"/>
    <cellStyle name="Separador de milhares 20 4 4" xfId="14177" xr:uid="{74DB8AD2-7519-4EEB-A7E4-63F6E3DAEBB8}"/>
    <cellStyle name="Separador de milhares 20 4 4 2" xfId="17362" xr:uid="{1640E7ED-C259-4036-8511-726D4DA91473}"/>
    <cellStyle name="Separador de milhares 20 4 4 2 2" xfId="22588" xr:uid="{71942860-C909-4254-8A79-993DF7949143}"/>
    <cellStyle name="Separador de milhares 20 4 4 3" xfId="20015" xr:uid="{F6ED109D-86F8-46A4-AA19-8188E294307A}"/>
    <cellStyle name="Separador de milhares 20 4 5" xfId="15513" xr:uid="{D17FC6D3-30E3-488D-B385-224031B3099A}"/>
    <cellStyle name="Separador de milhares 20 4 5 2" xfId="18085" xr:uid="{44E10818-CFD6-4DBC-B8BB-03E075136CF1}"/>
    <cellStyle name="Separador de milhares 20 4 5 2 2" xfId="23311" xr:uid="{5A4D76B9-2878-4824-BA99-5B62B5355EFC}"/>
    <cellStyle name="Separador de milhares 20 4 5 3" xfId="20755" xr:uid="{964F7ED6-F9F9-4156-86BA-769C0C1A4F8C}"/>
    <cellStyle name="Separador de milhares 20 4 6" xfId="15812" xr:uid="{F98A00CA-9474-40A7-A597-81D0499AA7C6}"/>
    <cellStyle name="Separador de milhares 20 4 6 2" xfId="21042" xr:uid="{A6465393-DC44-48DE-9157-455EAFCF9C1B}"/>
    <cellStyle name="Separador de milhares 20 4 7" xfId="18447" xr:uid="{05753541-74D7-49CE-B829-8E36A0E70C0E}"/>
    <cellStyle name="Separador de milhares 20 4 8" xfId="9257" xr:uid="{BBC511EE-1875-4651-8A08-A3CE0A2F3586}"/>
    <cellStyle name="Separador de milhares 20 5" xfId="2896" xr:uid="{E567016C-00E5-4EBB-AE2E-930D2A7680E3}"/>
    <cellStyle name="Separador de milhares 20 5 2" xfId="12552" xr:uid="{B9A74197-59FC-43E4-8C85-C4B37A122A90}"/>
    <cellStyle name="Separador de milhares 20 5 2 2" xfId="15070" xr:uid="{C60DB7B7-3A80-4DCF-A95E-3D77150F0109}"/>
    <cellStyle name="Separador de milhares 20 5 2 2 2" xfId="17655" xr:uid="{8D3191AC-A8D4-4C8C-B15F-9688342AEE6F}"/>
    <cellStyle name="Separador de milhares 20 5 2 2 2 2" xfId="22881" xr:uid="{DAAB080F-E786-4F4B-8CA6-5852EB902133}"/>
    <cellStyle name="Separador de milhares 20 5 2 2 3" xfId="20312" xr:uid="{0BC008A1-E35B-445B-8C9F-D09893699628}"/>
    <cellStyle name="Separador de milhares 20 5 2 3" xfId="16616" xr:uid="{F22D8389-8A52-42B3-B020-62F7A82860AC}"/>
    <cellStyle name="Separador de milhares 20 5 2 3 2" xfId="21845" xr:uid="{2B5F016F-F7DE-4DF8-9431-80B0F9E052B2}"/>
    <cellStyle name="Separador de milhares 20 5 2 4" xfId="19263" xr:uid="{F300489E-E3D4-41A6-B287-9C52F43EA079}"/>
    <cellStyle name="Separador de milhares 20 5 3" xfId="13978" xr:uid="{352B7F5D-0091-4A02-9B4B-CFAAB65E2797}"/>
    <cellStyle name="Separador de milhares 20 5 3 2" xfId="17306" xr:uid="{41AC31C4-9FB3-417E-BF54-372336A5AF3B}"/>
    <cellStyle name="Separador de milhares 20 5 3 2 2" xfId="22532" xr:uid="{A23246BB-2E20-4DED-A933-D6D8D2BBB79F}"/>
    <cellStyle name="Separador de milhares 20 5 3 3" xfId="19954" xr:uid="{5EBE9348-A553-411B-BB4F-8B271726766F}"/>
    <cellStyle name="Separador de milhares 20 5 4" xfId="15444" xr:uid="{D8F07533-1526-4701-B18B-BB047A09CDA4}"/>
    <cellStyle name="Separador de milhares 20 5 4 2" xfId="18016" xr:uid="{C59F3CBE-C169-4463-933F-5C3DAD2262CA}"/>
    <cellStyle name="Separador de milhares 20 5 4 2 2" xfId="23242" xr:uid="{BBBE1BDB-AFB7-4061-89D8-1A884B3EB416}"/>
    <cellStyle name="Separador de milhares 20 5 4 3" xfId="20686" xr:uid="{002DBB48-1056-474C-B85C-DA80248407AF}"/>
    <cellStyle name="Separador de milhares 20 5 5" xfId="16003" xr:uid="{8982422D-9197-482D-8298-E3337770BA55}"/>
    <cellStyle name="Separador de milhares 20 5 5 2" xfId="21233" xr:uid="{A556162D-E517-4B93-86E8-1AF896B55AC9}"/>
    <cellStyle name="Separador de milhares 20 5 6" xfId="18651" xr:uid="{D542ECC6-9C3A-40D0-BE8A-AA6D300EDADB}"/>
    <cellStyle name="Separador de milhares 20 5 7" xfId="11910" xr:uid="{33112713-B06F-409F-843E-055E578DBDCA}"/>
    <cellStyle name="Separador de milhares 20 6" xfId="12270" xr:uid="{4E4B04DB-AFF6-48CD-B545-29B96EC7FE94}"/>
    <cellStyle name="Separador de milhares 20 6 2" xfId="14935" xr:uid="{8B5D47C1-E89C-4E8A-8C56-C967CC020F7C}"/>
    <cellStyle name="Separador de milhares 20 6 2 2" xfId="17520" xr:uid="{CB3AD501-C8EA-4ED3-BA15-96D702C13ECF}"/>
    <cellStyle name="Separador de milhares 20 6 2 2 2" xfId="22746" xr:uid="{5A87F053-81BC-4CC2-8F12-A498744DB09D}"/>
    <cellStyle name="Separador de milhares 20 6 2 3" xfId="20177" xr:uid="{8FC9B38D-5DD2-4C18-9116-D4300DEC907E}"/>
    <cellStyle name="Separador de milhares 20 6 3" xfId="16335" xr:uid="{05966E14-8D59-42B2-A0DF-1C1848F6B9B4}"/>
    <cellStyle name="Separador de milhares 20 6 3 2" xfId="21564" xr:uid="{06ED39A5-89E6-4C90-A12A-EC346DF823C1}"/>
    <cellStyle name="Separador de milhares 20 6 4" xfId="18982" xr:uid="{164D49DD-F045-422F-B8B2-190227CAE17D}"/>
    <cellStyle name="Separador de milhares 20 7" xfId="13150" xr:uid="{0DD2FDA3-C8D0-4351-8F18-8B02A8AE18A6}"/>
    <cellStyle name="Separador de milhares 20 7 2" xfId="17170" xr:uid="{0873A666-8343-460C-9669-73109E9B771A}"/>
    <cellStyle name="Separador de milhares 20 7 2 2" xfId="22396" xr:uid="{9460C18A-749D-4513-A27A-D520EAC00DB5}"/>
    <cellStyle name="Separador de milhares 20 7 3" xfId="19814" xr:uid="{B8E3F6C9-0187-40BC-81D2-61EB0F312E52}"/>
    <cellStyle name="Separador de milhares 20 8" xfId="15309" xr:uid="{E7AD7184-904C-437A-A359-7840C96C844C}"/>
    <cellStyle name="Separador de milhares 20 8 2" xfId="17881" xr:uid="{3F71586D-32A2-4134-8C95-9D08C8B152C3}"/>
    <cellStyle name="Separador de milhares 20 8 2 2" xfId="23107" xr:uid="{CEAE7377-41B6-44AA-9286-4079D3AB77D3}"/>
    <cellStyle name="Separador de milhares 20 8 3" xfId="20551" xr:uid="{D4996B9A-7021-4A07-817B-10ECD5BBEE03}"/>
    <cellStyle name="Separador de milhares 20 9" xfId="15743" xr:uid="{AB43623D-8B57-41DC-94D0-F8CBB4A58AF1}"/>
    <cellStyle name="Separador de milhares 20 9 2" xfId="20973" xr:uid="{F5CEC333-D0EA-4C18-955D-6F57D5C10509}"/>
    <cellStyle name="Separador de milhares 21" xfId="615" xr:uid="{2FD83F58-C9AF-448D-81A1-AF7979F437BB}"/>
    <cellStyle name="Separador de milhares 21 10" xfId="9258" xr:uid="{2C67F7CE-C23C-4404-943C-4920F7F5B376}"/>
    <cellStyle name="Separador de milhares 21 2" xfId="1564" xr:uid="{65EB0E3E-6644-4A96-8DEE-86A686A06F71}"/>
    <cellStyle name="Separador de milhares 21 2 2" xfId="4790" xr:uid="{15635243-A932-49F3-AD1C-1883A126503F}"/>
    <cellStyle name="Separador de milhares 21 2 2 2" xfId="12648" xr:uid="{BF7A8ED5-A810-4741-B0AD-8B278E40FCED}"/>
    <cellStyle name="Separador de milhares 21 2 2 2 2" xfId="15166" xr:uid="{48B052DD-AFD0-47E8-A971-12FF65B1B622}"/>
    <cellStyle name="Separador de milhares 21 2 2 2 2 2" xfId="17751" xr:uid="{F101462B-02C5-4B64-B967-6B5EEB1229F2}"/>
    <cellStyle name="Separador de milhares 21 2 2 2 2 2 2" xfId="22977" xr:uid="{C1654E18-0959-452C-AD03-86BFCA01ACD8}"/>
    <cellStyle name="Separador de milhares 21 2 2 2 2 3" xfId="20408" xr:uid="{25DEF2E6-E96E-4F78-B072-80C049C3DED5}"/>
    <cellStyle name="Separador de milhares 21 2 2 2 3" xfId="16712" xr:uid="{D0E8BDAE-E2EB-41CA-AE91-C85257D966EF}"/>
    <cellStyle name="Separador de milhares 21 2 2 2 3 2" xfId="21941" xr:uid="{7FC3D7EA-43B9-4216-9F40-850DD41BF3D2}"/>
    <cellStyle name="Separador de milhares 21 2 2 2 4" xfId="19359" xr:uid="{5E9D1296-F52B-4378-BB5A-8EAEA8F65D8A}"/>
    <cellStyle name="Separador de milhares 21 2 2 3" xfId="14298" xr:uid="{BDB5D77F-1216-4794-B102-03FAF3FED3A9}"/>
    <cellStyle name="Separador de milhares 21 2 2 3 2" xfId="17389" xr:uid="{1855E9F6-54E1-48B9-8BA9-8D1AB251E023}"/>
    <cellStyle name="Separador de milhares 21 2 2 3 2 2" xfId="22615" xr:uid="{56BCA93B-39D3-41A0-B493-BA367EE30E37}"/>
    <cellStyle name="Separador de milhares 21 2 2 3 3" xfId="20042" xr:uid="{72511BDE-3A7A-44B3-AC18-1CB473095348}"/>
    <cellStyle name="Separador de milhares 21 2 2 4" xfId="15540" xr:uid="{6256CC19-04A2-4BDC-AAFA-6E3D2CDB23F0}"/>
    <cellStyle name="Separador de milhares 21 2 2 4 2" xfId="18112" xr:uid="{F40939F6-670C-49B9-B232-6DBB0456D579}"/>
    <cellStyle name="Separador de milhares 21 2 2 4 2 2" xfId="23338" xr:uid="{E0EB7232-4AF8-4605-A970-E0639E844137}"/>
    <cellStyle name="Separador de milhares 21 2 2 4 3" xfId="20782" xr:uid="{EA138B45-F343-40D5-B5D6-507BBD44D3DE}"/>
    <cellStyle name="Separador de milhares 21 2 2 5" xfId="16099" xr:uid="{5E2DDF05-B7E4-4E68-B79E-4E30FA5CBC83}"/>
    <cellStyle name="Separador de milhares 21 2 2 5 2" xfId="21329" xr:uid="{33A297E0-26AB-4BDB-AC7C-17590C5789AF}"/>
    <cellStyle name="Separador de milhares 21 2 2 6" xfId="18747" xr:uid="{79828AD2-783B-4E4E-BFDD-FF0D9DD5AD68}"/>
    <cellStyle name="Separador de milhares 21 2 2 7" xfId="12006" xr:uid="{01C45D94-C182-436D-85FE-CC29AE015DC7}"/>
    <cellStyle name="Separador de milhares 21 2 3" xfId="12375" xr:uid="{AB579102-605D-4FEF-92EE-7FE23580E42B}"/>
    <cellStyle name="Separador de milhares 21 2 3 2" xfId="14978" xr:uid="{84790D40-C309-4455-9CA0-C5F2F8F1A8B5}"/>
    <cellStyle name="Separador de milhares 21 2 3 2 2" xfId="17563" xr:uid="{EBE9128E-7FE0-4007-8EE0-BAC8AEB17005}"/>
    <cellStyle name="Separador de milhares 21 2 3 2 2 2" xfId="22789" xr:uid="{B05CFCED-6D38-435B-9DF6-2711FC5AA0F6}"/>
    <cellStyle name="Separador de milhares 21 2 3 2 3" xfId="20220" xr:uid="{59035026-B3AD-4125-84F6-D3A416C35C94}"/>
    <cellStyle name="Separador de milhares 21 2 3 3" xfId="16439" xr:uid="{16C2B5BF-BE58-4010-B40B-3D7CB4869080}"/>
    <cellStyle name="Separador de milhares 21 2 3 3 2" xfId="21668" xr:uid="{EA0C5166-22C5-4D22-A105-EA1EF0C3A90D}"/>
    <cellStyle name="Separador de milhares 21 2 3 4" xfId="19086" xr:uid="{D950E95E-FCEC-4A71-B234-918A365B01C4}"/>
    <cellStyle name="Separador de milhares 21 2 4" xfId="13327" xr:uid="{CF0EED06-25ED-4A92-8217-E7419EBFACCD}"/>
    <cellStyle name="Separador de milhares 21 2 4 2" xfId="17213" xr:uid="{286AF197-0858-44FD-A3BB-4625B7C5CCA0}"/>
    <cellStyle name="Separador de milhares 21 2 4 2 2" xfId="22439" xr:uid="{38674492-DEC8-44FE-AFF8-CEE23FC73F4A}"/>
    <cellStyle name="Separador de milhares 21 2 4 3" xfId="19860" xr:uid="{0EF6C469-DC33-48D0-ABDF-80623FF1CF75}"/>
    <cellStyle name="Separador de milhares 21 2 5" xfId="15352" xr:uid="{469E969F-8F99-42D4-86CC-B23A416184C1}"/>
    <cellStyle name="Separador de milhares 21 2 5 2" xfId="17924" xr:uid="{1B654C19-8D31-44C5-8269-3792931125ED}"/>
    <cellStyle name="Separador de milhares 21 2 5 2 2" xfId="23150" xr:uid="{A2011E48-36B0-4E5D-9A35-17AA4FFBCFBB}"/>
    <cellStyle name="Separador de milhares 21 2 5 3" xfId="20594" xr:uid="{BCD68502-173F-4468-B1CF-0BAAB9B09C7F}"/>
    <cellStyle name="Separador de milhares 21 2 6" xfId="15839" xr:uid="{287F8EA4-C5C5-482C-A827-9DE179189F89}"/>
    <cellStyle name="Separador de milhares 21 2 6 2" xfId="21069" xr:uid="{78329CE9-2346-44B4-8B73-129EF313BE3A}"/>
    <cellStyle name="Separador de milhares 21 2 7" xfId="18474" xr:uid="{2C54CA39-B46B-45A6-B2E9-11249E7D9F16}"/>
    <cellStyle name="Separador de milhares 21 2 8" xfId="9397" xr:uid="{204BD7C8-D2BF-45C7-8718-CD6766096EAF}"/>
    <cellStyle name="Separador de milhares 21 3" xfId="6027" xr:uid="{90D1376A-7205-42C6-8C1C-0F0C9A944C55}"/>
    <cellStyle name="Separador de milhares 21 3 2" xfId="12041" xr:uid="{9E931D7D-D973-49EB-B26F-038AF93AAFA1}"/>
    <cellStyle name="Separador de milhares 21 3 2 2" xfId="12683" xr:uid="{F21B0A01-E448-4263-908F-45942358CD2B}"/>
    <cellStyle name="Separador de milhares 21 3 2 2 2" xfId="16747" xr:uid="{AEDFFB87-CEFA-4273-AB12-4BCF18CC2FB1}"/>
    <cellStyle name="Separador de milhares 21 3 2 2 2 2" xfId="21976" xr:uid="{8266875A-121D-47E5-B183-076971AF4118}"/>
    <cellStyle name="Separador de milhares 21 3 2 2 3" xfId="19394" xr:uid="{EAE74F94-EA2F-44EE-B70E-980424B6474E}"/>
    <cellStyle name="Separador de milhares 21 3 2 3" xfId="15201" xr:uid="{37F4C4FB-06E0-4BBB-86BF-2EB0FAC42789}"/>
    <cellStyle name="Separador de milhares 21 3 2 3 2" xfId="17786" xr:uid="{B1FEDF16-B350-4309-85BB-1A564ED6DEA7}"/>
    <cellStyle name="Separador de milhares 21 3 2 3 2 2" xfId="23012" xr:uid="{2A717982-87E6-403C-95E9-05B396BB983E}"/>
    <cellStyle name="Separador de milhares 21 3 2 3 3" xfId="20443" xr:uid="{8C93F648-5814-494D-B8E2-C8782F4C283E}"/>
    <cellStyle name="Separador de milhares 21 3 2 4" xfId="16134" xr:uid="{2BF8BEFF-428D-45E0-8BD0-591430DF5116}"/>
    <cellStyle name="Separador de milhares 21 3 2 4 2" xfId="21364" xr:uid="{36B2AF4B-C657-47B5-A5ED-DD0D332B5AD3}"/>
    <cellStyle name="Separador de milhares 21 3 2 5" xfId="18782" xr:uid="{F93C5610-120F-464A-B453-4229BEB3C171}"/>
    <cellStyle name="Separador de milhares 21 3 3" xfId="12410" xr:uid="{CA5BD8C5-8B7A-4E53-9C46-0C44C4A57F10}"/>
    <cellStyle name="Separador de milhares 21 3 3 2" xfId="16474" xr:uid="{4352F861-5A7B-4FAF-854B-20F8500F9C06}"/>
    <cellStyle name="Separador de milhares 21 3 3 2 2" xfId="21703" xr:uid="{B684B8B0-19CB-4BE7-83BB-F2411EC8C36A}"/>
    <cellStyle name="Separador de milhares 21 3 3 3" xfId="19121" xr:uid="{FCCBD0E6-9931-4128-B1A3-843F55F6B21B}"/>
    <cellStyle name="Separador de milhares 21 3 4" xfId="14831" xr:uid="{CFCF0EE2-9034-4308-8D04-2DD04A8EF197}"/>
    <cellStyle name="Separador de milhares 21 3 4 2" xfId="17424" xr:uid="{5CDC2884-1D2E-42C1-B559-0B13F5CEFF8B}"/>
    <cellStyle name="Separador de milhares 21 3 4 2 2" xfId="22650" xr:uid="{C67CF0C3-BC02-4C3A-A89A-F8DB9810BBEC}"/>
    <cellStyle name="Separador de milhares 21 3 4 3" xfId="20077" xr:uid="{A31967EE-7D9D-480C-9689-63CADC55D9A4}"/>
    <cellStyle name="Separador de milhares 21 3 5" xfId="15575" xr:uid="{3FB24E3D-DE01-4803-9573-50AEABAF7F75}"/>
    <cellStyle name="Separador de milhares 21 3 5 2" xfId="18147" xr:uid="{F03EDFB9-C976-4253-9EC7-BFA4D5784A9D}"/>
    <cellStyle name="Separador de milhares 21 3 5 2 2" xfId="23373" xr:uid="{7AEF25F2-4914-401B-9EDD-C64B3208D727}"/>
    <cellStyle name="Separador de milhares 21 3 5 3" xfId="20817" xr:uid="{0A8BFA19-F81B-4344-A83D-21E3F4146B3A}"/>
    <cellStyle name="Separador de milhares 21 3 6" xfId="15874" xr:uid="{DE51BFF7-D786-4A84-8291-4F71EA5790CB}"/>
    <cellStyle name="Separador de milhares 21 3 6 2" xfId="21104" xr:uid="{38AB5FA8-D48B-4EC6-8453-2FCF91F1D786}"/>
    <cellStyle name="Separador de milhares 21 3 7" xfId="18509" xr:uid="{A043B2D7-5603-4A1B-8C4C-1F2CED7BB161}"/>
    <cellStyle name="Separador de milhares 21 3 8" xfId="10634" xr:uid="{11E53C5B-9C20-49A6-9D01-AA365DA76A92}"/>
    <cellStyle name="Separador de milhares 21 4" xfId="4377" xr:uid="{98D6A1A1-22C7-4B47-A2B4-150D7EB71C5F}"/>
    <cellStyle name="Separador de milhares 21 4 2" xfId="12622" xr:uid="{9E4135C9-76BA-45B4-8B95-E445933C5428}"/>
    <cellStyle name="Separador de milhares 21 4 2 2" xfId="15140" xr:uid="{49C3BDB7-F443-41D0-BE40-5CDC20799208}"/>
    <cellStyle name="Separador de milhares 21 4 2 2 2" xfId="17725" xr:uid="{4B5D4AA0-D07F-4749-B4A2-317DFF8326CE}"/>
    <cellStyle name="Separador de milhares 21 4 2 2 2 2" xfId="22951" xr:uid="{0F6C2D27-FB21-4D6D-AD5B-F06E70C5FF77}"/>
    <cellStyle name="Separador de milhares 21 4 2 2 3" xfId="20382" xr:uid="{4E49A325-2E0F-4406-BE74-1A8903ABD775}"/>
    <cellStyle name="Separador de milhares 21 4 2 3" xfId="16686" xr:uid="{030A48B2-07AB-4DA8-90A2-0E377FB1B893}"/>
    <cellStyle name="Separador de milhares 21 4 2 3 2" xfId="21915" xr:uid="{F7DD9886-90C8-4E76-9A26-FC483BD8823A}"/>
    <cellStyle name="Separador de milhares 21 4 2 4" xfId="19333" xr:uid="{30C1CCAE-E90F-4F16-838E-F5F392A9AE67}"/>
    <cellStyle name="Separador de milhares 21 4 3" xfId="14178" xr:uid="{8A2740AD-63B5-4E68-A70A-2F9D009FFA12}"/>
    <cellStyle name="Separador de milhares 21 4 3 2" xfId="17363" xr:uid="{169B6E9E-EE3D-4DC9-A71D-66E796F897EE}"/>
    <cellStyle name="Separador de milhares 21 4 3 2 2" xfId="22589" xr:uid="{359C605D-05F7-4059-957B-36B96B0E35CD}"/>
    <cellStyle name="Separador de milhares 21 4 3 3" xfId="20016" xr:uid="{841BD790-1A0E-4D2A-B8E9-37187463A815}"/>
    <cellStyle name="Separador de milhares 21 4 4" xfId="15514" xr:uid="{D8381479-428E-465C-9BF1-A12D61984591}"/>
    <cellStyle name="Separador de milhares 21 4 4 2" xfId="18086" xr:uid="{57BD21D0-A1E4-4B7E-915F-F396D8A07F0B}"/>
    <cellStyle name="Separador de milhares 21 4 4 2 2" xfId="23312" xr:uid="{851FEE1C-0160-484E-A9DF-D402CC09177E}"/>
    <cellStyle name="Separador de milhares 21 4 4 3" xfId="20756" xr:uid="{9438174A-C6C7-4A02-8FCA-7F92B3081D99}"/>
    <cellStyle name="Separador de milhares 21 4 5" xfId="16073" xr:uid="{0D89F0D2-2662-4897-AD0E-A7B5CEFCA4FC}"/>
    <cellStyle name="Separador de milhares 21 4 5 2" xfId="21303" xr:uid="{C16DCC02-0527-4D44-BB30-570C54C18EBF}"/>
    <cellStyle name="Separador de milhares 21 4 6" xfId="18721" xr:uid="{C81C709F-C933-4BDA-990C-A91CF4584A51}"/>
    <cellStyle name="Separador de milhares 21 4 7" xfId="11980" xr:uid="{D3456228-2E38-423C-89D0-8528A0AC0012}"/>
    <cellStyle name="Separador de milhares 21 5" xfId="12348" xr:uid="{E4A4DE02-A483-4DB8-9CCC-DD48F04B12DC}"/>
    <cellStyle name="Separador de milhares 21 5 2" xfId="14936" xr:uid="{C2ECFB29-0B4A-4F83-8811-29DAFE9FB4BB}"/>
    <cellStyle name="Separador de milhares 21 5 2 2" xfId="17521" xr:uid="{D94A2A1E-42EF-472C-9BA1-0A800A893668}"/>
    <cellStyle name="Separador de milhares 21 5 2 2 2" xfId="22747" xr:uid="{0D3B61DB-B482-4047-BD44-102AB0817894}"/>
    <cellStyle name="Separador de milhares 21 5 2 3" xfId="20178" xr:uid="{E1D8DCAA-99FB-41AE-8C07-C6DCB3B89FF8}"/>
    <cellStyle name="Separador de milhares 21 5 3" xfId="16413" xr:uid="{78EE1009-301A-4B14-A38E-2E426CE560E4}"/>
    <cellStyle name="Separador de milhares 21 5 3 2" xfId="21642" xr:uid="{AF7CA367-2765-4BC5-8369-1785B88897AD}"/>
    <cellStyle name="Separador de milhares 21 5 4" xfId="19060" xr:uid="{AF94E2F6-E3F0-4076-8D17-583E6BEF95CF}"/>
    <cellStyle name="Separador de milhares 21 6" xfId="13151" xr:uid="{17A021F1-75B0-4CD2-8FCD-3A5ED943C7CD}"/>
    <cellStyle name="Separador de milhares 21 6 2" xfId="17171" xr:uid="{B2D72AA7-F45F-40C9-A9DD-B0AD13988415}"/>
    <cellStyle name="Separador de milhares 21 6 2 2" xfId="22397" xr:uid="{821C78BD-B5C4-428F-A596-6928878847C0}"/>
    <cellStyle name="Separador de milhares 21 6 3" xfId="19815" xr:uid="{C39C7AB5-6F9A-4997-A87C-755E5B59C002}"/>
    <cellStyle name="Separador de milhares 21 7" xfId="15310" xr:uid="{6A90B7A5-5220-44FA-916E-823415EDF8C0}"/>
    <cellStyle name="Separador de milhares 21 7 2" xfId="17882" xr:uid="{9DF4582C-9DA9-4B98-BF2D-3622EF90E7AB}"/>
    <cellStyle name="Separador de milhares 21 7 2 2" xfId="23108" xr:uid="{02159343-24CE-428E-8035-DEE77D18D9B1}"/>
    <cellStyle name="Separador de milhares 21 7 3" xfId="20552" xr:uid="{0E795806-D3A0-4757-A8F9-DA816603B3C2}"/>
    <cellStyle name="Separador de milhares 21 8" xfId="15813" xr:uid="{6F133D64-1F63-441B-93B0-B3B1F4100C88}"/>
    <cellStyle name="Separador de milhares 21 8 2" xfId="21043" xr:uid="{040C5872-FC11-4FD4-848E-C582847644E1}"/>
    <cellStyle name="Separador de milhares 21 9" xfId="18448" xr:uid="{1995D1D0-FFCD-4DC1-8A7B-9F61DA4524DB}"/>
    <cellStyle name="Separador de milhares 22" xfId="630" xr:uid="{2E24C827-FA3E-478C-B254-20E4A034ADB9}"/>
    <cellStyle name="Separador de milhares 22 10" xfId="9259" xr:uid="{036E0F92-E39E-4D68-85AC-F159C157EEB8}"/>
    <cellStyle name="Separador de milhares 22 2" xfId="1579" xr:uid="{EDE62509-FC22-4279-A0F4-0B94332AD5AB}"/>
    <cellStyle name="Separador de milhares 22 2 2" xfId="4793" xr:uid="{17C0F204-65BC-4784-A219-4413881F5D22}"/>
    <cellStyle name="Separador de milhares 22 2 2 2" xfId="12649" xr:uid="{954AB034-FB22-4462-88EC-20035FB8A9DB}"/>
    <cellStyle name="Separador de milhares 22 2 2 2 2" xfId="15167" xr:uid="{B6FB7C80-58C8-4C77-93E1-58CF8701AA5B}"/>
    <cellStyle name="Separador de milhares 22 2 2 2 2 2" xfId="17752" xr:uid="{C8394A37-4219-40B9-8F5F-B06B0D44601A}"/>
    <cellStyle name="Separador de milhares 22 2 2 2 2 2 2" xfId="22978" xr:uid="{56D6F3A9-8557-4E11-ADFF-196820476A49}"/>
    <cellStyle name="Separador de milhares 22 2 2 2 2 3" xfId="20409" xr:uid="{3A95DB29-A282-4E2F-9780-7DA168937B04}"/>
    <cellStyle name="Separador de milhares 22 2 2 2 3" xfId="16713" xr:uid="{E24DFF82-235C-4C91-AF78-A2398BF2E51E}"/>
    <cellStyle name="Separador de milhares 22 2 2 2 3 2" xfId="21942" xr:uid="{CA9EF64B-52CA-4CBC-AB43-995C32C8F093}"/>
    <cellStyle name="Separador de milhares 22 2 2 2 4" xfId="19360" xr:uid="{5AA7D08C-F2D5-4AD1-97ED-0C5F9E483EA9}"/>
    <cellStyle name="Separador de milhares 22 2 2 3" xfId="14301" xr:uid="{742D9345-9031-4C22-9FFF-8F1AD9CBCCEB}"/>
    <cellStyle name="Separador de milhares 22 2 2 3 2" xfId="17390" xr:uid="{2B773C3F-6D79-429E-B964-50D669860B6D}"/>
    <cellStyle name="Separador de milhares 22 2 2 3 2 2" xfId="22616" xr:uid="{D1718CE7-15DA-480D-8388-348C236CB071}"/>
    <cellStyle name="Separador de milhares 22 2 2 3 3" xfId="20043" xr:uid="{F2C75A21-8CEB-49EB-924A-0EF7B904634B}"/>
    <cellStyle name="Separador de milhares 22 2 2 4" xfId="15541" xr:uid="{33608CC1-6C67-4C42-B65B-37A1D1A8B070}"/>
    <cellStyle name="Separador de milhares 22 2 2 4 2" xfId="18113" xr:uid="{EC6CD600-BE12-4694-8F05-5B530B1689C6}"/>
    <cellStyle name="Separador de milhares 22 2 2 4 2 2" xfId="23339" xr:uid="{60E36D98-A095-49F2-A417-3AB783499987}"/>
    <cellStyle name="Separador de milhares 22 2 2 4 3" xfId="20783" xr:uid="{B03E1814-55C4-4823-8316-84382CB61A06}"/>
    <cellStyle name="Separador de milhares 22 2 2 5" xfId="16100" xr:uid="{6E7F2A51-B678-4E53-AAB4-5152248A5FD9}"/>
    <cellStyle name="Separador de milhares 22 2 2 5 2" xfId="21330" xr:uid="{961C2BD5-3DCD-453E-9514-81D6F39B2A2F}"/>
    <cellStyle name="Separador de milhares 22 2 2 6" xfId="18748" xr:uid="{5B780690-96BB-4C08-9A6C-BD78D2174E03}"/>
    <cellStyle name="Separador de milhares 22 2 2 7" xfId="12007" xr:uid="{B2CA48EE-9B15-4F89-AAC9-32970B7AFBD9}"/>
    <cellStyle name="Separador de milhares 22 2 3" xfId="12376" xr:uid="{1FE3485E-54FA-4D9C-926E-05B014415CF2}"/>
    <cellStyle name="Separador de milhares 22 2 3 2" xfId="14979" xr:uid="{DB540F7E-01D5-4C96-BC13-438704791813}"/>
    <cellStyle name="Separador de milhares 22 2 3 2 2" xfId="17564" xr:uid="{CF800E47-4146-4795-BB09-5A53E3044C44}"/>
    <cellStyle name="Separador de milhares 22 2 3 2 2 2" xfId="22790" xr:uid="{12440A12-7328-417F-AB52-3920973381C8}"/>
    <cellStyle name="Separador de milhares 22 2 3 2 3" xfId="20221" xr:uid="{73E11B1B-1F7C-44D1-A27F-86FE60D2025A}"/>
    <cellStyle name="Separador de milhares 22 2 3 3" xfId="16440" xr:uid="{2B7B2CAE-08C9-40FB-AEFC-ECBE71B4837B}"/>
    <cellStyle name="Separador de milhares 22 2 3 3 2" xfId="21669" xr:uid="{6AA3A27D-1616-4581-A979-747C25EC62B6}"/>
    <cellStyle name="Separador de milhares 22 2 3 4" xfId="19087" xr:uid="{E4C42BDE-0325-45B2-878D-FC12949F920E}"/>
    <cellStyle name="Separador de milhares 22 2 4" xfId="13328" xr:uid="{2A10EC26-A684-4DB3-8863-094A48639841}"/>
    <cellStyle name="Separador de milhares 22 2 4 2" xfId="17214" xr:uid="{9B319865-1BB1-4249-8899-4F0710A99858}"/>
    <cellStyle name="Separador de milhares 22 2 4 2 2" xfId="22440" xr:uid="{7E1DBDEF-1770-49DE-878B-4B2111D930BB}"/>
    <cellStyle name="Separador de milhares 22 2 4 3" xfId="19861" xr:uid="{84A0DED5-BB94-464E-92CF-0A0A9AF6EB2F}"/>
    <cellStyle name="Separador de milhares 22 2 5" xfId="15353" xr:uid="{2DFF5158-42BC-45A0-8FFF-6236E523FE14}"/>
    <cellStyle name="Separador de milhares 22 2 5 2" xfId="17925" xr:uid="{82AC9880-D557-4B98-B0C6-A565C130ED5B}"/>
    <cellStyle name="Separador de milhares 22 2 5 2 2" xfId="23151" xr:uid="{72F7ACFE-5CA5-4C4C-A440-F094B56B35F8}"/>
    <cellStyle name="Separador de milhares 22 2 5 3" xfId="20595" xr:uid="{9844A062-64E5-4E39-A2EA-8B3C2C338155}"/>
    <cellStyle name="Separador de milhares 22 2 6" xfId="15840" xr:uid="{B3EF77EF-2C4B-4B89-9D0D-2ABB8CD8149A}"/>
    <cellStyle name="Separador de milhares 22 2 6 2" xfId="21070" xr:uid="{546066EA-EA1E-4DD1-87B2-528123073DBF}"/>
    <cellStyle name="Separador de milhares 22 2 7" xfId="18475" xr:uid="{6B2E903C-7E99-4229-A4DA-19B7F68D2BF3}"/>
    <cellStyle name="Separador de milhares 22 2 8" xfId="9400" xr:uid="{9F912BB3-3633-46F2-9FB9-EFC06E34FD5D}"/>
    <cellStyle name="Separador de milhares 22 3" xfId="6030" xr:uid="{F0A71F81-FBBD-4028-A0C5-13F2BC9E4D0B}"/>
    <cellStyle name="Separador de milhares 22 3 2" xfId="12042" xr:uid="{3F627520-1AB0-4C75-BB9C-1AE15E6B2BD9}"/>
    <cellStyle name="Separador de milhares 22 3 2 2" xfId="12684" xr:uid="{2F17E773-153C-411E-BA62-5290D90304C4}"/>
    <cellStyle name="Separador de milhares 22 3 2 2 2" xfId="16748" xr:uid="{F2942AA9-C6BB-4120-8057-B0B0F7E2E0CA}"/>
    <cellStyle name="Separador de milhares 22 3 2 2 2 2" xfId="21977" xr:uid="{C6F5598A-5F32-4220-88F2-5817AB8D12F1}"/>
    <cellStyle name="Separador de milhares 22 3 2 2 3" xfId="19395" xr:uid="{8225A3F5-ABCE-456C-B51D-CF0BED1FA888}"/>
    <cellStyle name="Separador de milhares 22 3 2 3" xfId="15202" xr:uid="{33DFB1F4-A2D6-4B8E-B487-CE502894AD1A}"/>
    <cellStyle name="Separador de milhares 22 3 2 3 2" xfId="17787" xr:uid="{B3CA00A2-364C-4365-8686-8840AB4AEF66}"/>
    <cellStyle name="Separador de milhares 22 3 2 3 2 2" xfId="23013" xr:uid="{EFB15198-7C45-4016-8B3A-627F20ED7C09}"/>
    <cellStyle name="Separador de milhares 22 3 2 3 3" xfId="20444" xr:uid="{0EAFF412-05D3-40DB-9D7E-9D6CD1D6851B}"/>
    <cellStyle name="Separador de milhares 22 3 2 4" xfId="16135" xr:uid="{842A74FC-DC90-479C-AF25-E66439EF2E6F}"/>
    <cellStyle name="Separador de milhares 22 3 2 4 2" xfId="21365" xr:uid="{1AC1A6E3-BD82-4ED7-9372-0A675A973581}"/>
    <cellStyle name="Separador de milhares 22 3 2 5" xfId="18783" xr:uid="{D4E88BC4-E5FD-4012-AD4C-02B9E9E6DD1C}"/>
    <cellStyle name="Separador de milhares 22 3 3" xfId="12411" xr:uid="{F89ADAE4-51F4-40BE-9590-23D7D21D7E72}"/>
    <cellStyle name="Separador de milhares 22 3 3 2" xfId="16475" xr:uid="{01A7C930-862C-49C7-90FB-6E00852C2FCC}"/>
    <cellStyle name="Separador de milhares 22 3 3 2 2" xfId="21704" xr:uid="{E1FBDA71-19A3-4F1A-A025-889C601A2758}"/>
    <cellStyle name="Separador de milhares 22 3 3 3" xfId="19122" xr:uid="{A0E58435-43D3-46E0-8531-398111FD2C55}"/>
    <cellStyle name="Separador de milhares 22 3 4" xfId="14832" xr:uid="{9B09C522-37EB-4EBA-BC4B-3EDA3B0B2950}"/>
    <cellStyle name="Separador de milhares 22 3 4 2" xfId="17425" xr:uid="{665218CA-53C6-4EE3-BA8D-FF6ECB3DC2E6}"/>
    <cellStyle name="Separador de milhares 22 3 4 2 2" xfId="22651" xr:uid="{3C79E185-B4ED-4D9F-A2B5-E2753077AFDD}"/>
    <cellStyle name="Separador de milhares 22 3 4 3" xfId="20078" xr:uid="{41C7B688-8653-4DFD-903A-63782036AD98}"/>
    <cellStyle name="Separador de milhares 22 3 5" xfId="15576" xr:uid="{E472237A-487A-4DFD-A4A1-4CEF00E19307}"/>
    <cellStyle name="Separador de milhares 22 3 5 2" xfId="18148" xr:uid="{BE01EBA2-A3B1-4A8C-A8DB-213CF7EBC05A}"/>
    <cellStyle name="Separador de milhares 22 3 5 2 2" xfId="23374" xr:uid="{A3464FAD-735C-400B-860E-89663B9A2E2B}"/>
    <cellStyle name="Separador de milhares 22 3 5 3" xfId="20818" xr:uid="{F07DAFA9-8186-4D22-95EC-7EA9E54D18BC}"/>
    <cellStyle name="Separador de milhares 22 3 6" xfId="15875" xr:uid="{499A6315-8E31-4F0D-AF31-55DCFBA705B2}"/>
    <cellStyle name="Separador de milhares 22 3 6 2" xfId="21105" xr:uid="{5374D6AD-6EE4-446A-9C31-471457965440}"/>
    <cellStyle name="Separador de milhares 22 3 7" xfId="18510" xr:uid="{39BE077F-19DC-4EDC-8A91-566DC2A5672C}"/>
    <cellStyle name="Separador de milhares 22 3 8" xfId="10637" xr:uid="{C746E23D-2087-417D-BA15-73576F5ABB59}"/>
    <cellStyle name="Separador de milhares 22 4" xfId="4378" xr:uid="{E12B9537-B5EC-4AEA-A637-88D8C52B81A9}"/>
    <cellStyle name="Separador de milhares 22 4 2" xfId="12623" xr:uid="{24BE7BE2-3BD7-41AF-A964-8E06C50F831A}"/>
    <cellStyle name="Separador de milhares 22 4 2 2" xfId="15141" xr:uid="{7279170E-04D9-4212-992C-6C542484F1AC}"/>
    <cellStyle name="Separador de milhares 22 4 2 2 2" xfId="17726" xr:uid="{DE928D60-268C-4FBC-AFDC-3481B1261759}"/>
    <cellStyle name="Separador de milhares 22 4 2 2 2 2" xfId="22952" xr:uid="{F41F5A82-462A-4BF1-827F-00C896DDC803}"/>
    <cellStyle name="Separador de milhares 22 4 2 2 3" xfId="20383" xr:uid="{DC9EC89D-B0F7-4BC0-A7B0-19FE25CC22D7}"/>
    <cellStyle name="Separador de milhares 22 4 2 3" xfId="16687" xr:uid="{E6635D3B-82BA-4861-88A4-D8C90D7B89D8}"/>
    <cellStyle name="Separador de milhares 22 4 2 3 2" xfId="21916" xr:uid="{5643EFC7-F1CC-4920-B079-513B32E856E5}"/>
    <cellStyle name="Separador de milhares 22 4 2 4" xfId="19334" xr:uid="{806AC552-1064-4075-B078-8383EE0CB44B}"/>
    <cellStyle name="Separador de milhares 22 4 3" xfId="14179" xr:uid="{1E46EFD7-BD5C-4E74-A28D-9A6F0B3CFA24}"/>
    <cellStyle name="Separador de milhares 22 4 3 2" xfId="17364" xr:uid="{2A79D204-2A23-4F05-953E-F4A445408215}"/>
    <cellStyle name="Separador de milhares 22 4 3 2 2" xfId="22590" xr:uid="{378F2EC5-EFDC-49C6-A074-6242CD373C8F}"/>
    <cellStyle name="Separador de milhares 22 4 3 3" xfId="20017" xr:uid="{9B24ABC5-8F69-4243-AE04-6F3E2FCF5FDF}"/>
    <cellStyle name="Separador de milhares 22 4 4" xfId="15515" xr:uid="{65FA8DA5-1DA0-487A-874C-6183F737E055}"/>
    <cellStyle name="Separador de milhares 22 4 4 2" xfId="18087" xr:uid="{64497679-E2E2-43C2-B403-1437305590C6}"/>
    <cellStyle name="Separador de milhares 22 4 4 2 2" xfId="23313" xr:uid="{AA25EA4B-7EDF-4208-9257-4D41B291F376}"/>
    <cellStyle name="Separador de milhares 22 4 4 3" xfId="20757" xr:uid="{2DB9151A-7F02-4AE6-89BA-73BF762220CF}"/>
    <cellStyle name="Separador de milhares 22 4 5" xfId="16074" xr:uid="{32EA4F46-925F-409A-B94F-95A9CF903152}"/>
    <cellStyle name="Separador de milhares 22 4 5 2" xfId="21304" xr:uid="{B6618A1F-5272-469B-809C-E16FE00FE0B5}"/>
    <cellStyle name="Separador de milhares 22 4 6" xfId="18722" xr:uid="{F1E367C3-2D55-4FD3-B5AA-298F093A8C66}"/>
    <cellStyle name="Separador de milhares 22 4 7" xfId="11981" xr:uid="{D122C8CF-741A-44E0-A6C6-3135E73F1EA9}"/>
    <cellStyle name="Separador de milhares 22 5" xfId="12349" xr:uid="{AA7C517E-8259-488E-9ED5-05AA8A953D64}"/>
    <cellStyle name="Separador de milhares 22 5 2" xfId="14937" xr:uid="{1F6457F3-D005-4671-8E3F-7BACBB9ADC91}"/>
    <cellStyle name="Separador de milhares 22 5 2 2" xfId="17522" xr:uid="{C744DA7F-7F89-4560-9927-3CA9824BE60C}"/>
    <cellStyle name="Separador de milhares 22 5 2 2 2" xfId="22748" xr:uid="{1B254D2B-2CBE-47F9-A034-055376ED8796}"/>
    <cellStyle name="Separador de milhares 22 5 2 3" xfId="20179" xr:uid="{9E267DBD-B45A-4C01-9019-8E513358C487}"/>
    <cellStyle name="Separador de milhares 22 5 3" xfId="16414" xr:uid="{15C10677-9167-42FB-A205-4587AEEA7081}"/>
    <cellStyle name="Separador de milhares 22 5 3 2" xfId="21643" xr:uid="{1BDC1BB4-6BDE-4FD8-8DC5-F9F42BC9F8E0}"/>
    <cellStyle name="Separador de milhares 22 5 4" xfId="19061" xr:uid="{9AA8BF86-A712-46DE-B86E-C1F52055F209}"/>
    <cellStyle name="Separador de milhares 22 6" xfId="13152" xr:uid="{02A111CB-37FB-4DC5-B918-EA212F6C7DC2}"/>
    <cellStyle name="Separador de milhares 22 6 2" xfId="17172" xr:uid="{C9747240-8060-4F06-928F-7FF950D01D20}"/>
    <cellStyle name="Separador de milhares 22 6 2 2" xfId="22398" xr:uid="{CDC73EAD-83CD-4CD0-855A-4FA18D34A55A}"/>
    <cellStyle name="Separador de milhares 22 6 3" xfId="19816" xr:uid="{31F68FAF-5854-4828-84A3-040AF3119CF5}"/>
    <cellStyle name="Separador de milhares 22 7" xfId="15311" xr:uid="{B5F96EF6-0854-40A9-947E-0B6139ABC6D1}"/>
    <cellStyle name="Separador de milhares 22 7 2" xfId="17883" xr:uid="{E088341E-6AA8-47EF-8715-52D8085BFD7E}"/>
    <cellStyle name="Separador de milhares 22 7 2 2" xfId="23109" xr:uid="{A3FFDA27-7AFF-4395-B1A2-5F8A59EB3F49}"/>
    <cellStyle name="Separador de milhares 22 7 3" xfId="20553" xr:uid="{26A66CA8-25A0-4EE6-B778-54306BFF0149}"/>
    <cellStyle name="Separador de milhares 22 8" xfId="15814" xr:uid="{384D7550-1137-4D12-8250-88F7F079CF57}"/>
    <cellStyle name="Separador de milhares 22 8 2" xfId="21044" xr:uid="{14D604E6-D5FC-4B9C-85DC-601F04709112}"/>
    <cellStyle name="Separador de milhares 22 9" xfId="18449" xr:uid="{74B59107-EA1E-4B53-869A-0534C868AAC8}"/>
    <cellStyle name="Separador de milhares 23" xfId="645" xr:uid="{9E51ECA3-7D59-45BE-828A-E8369FEB1754}"/>
    <cellStyle name="Separador de milhares 23 10" xfId="9260" xr:uid="{1B42E0F4-7E71-4173-BFA3-62EC29081E81}"/>
    <cellStyle name="Separador de milhares 23 2" xfId="1594" xr:uid="{70E1DF38-5411-40D8-A56C-904481AE04CF}"/>
    <cellStyle name="Separador de milhares 23 2 2" xfId="4808" xr:uid="{5EAAD504-F606-4985-84C7-6E1B460C43AC}"/>
    <cellStyle name="Separador de milhares 23 2 2 2" xfId="12650" xr:uid="{6836D4CB-DBC4-4B06-B807-2B8F12D7F04D}"/>
    <cellStyle name="Separador de milhares 23 2 2 2 2" xfId="15168" xr:uid="{7D552CA4-3C48-4B80-9E7D-6A1D23C753D0}"/>
    <cellStyle name="Separador de milhares 23 2 2 2 2 2" xfId="17753" xr:uid="{6C3AFF2D-3C72-4FF2-B854-A631D7BBB753}"/>
    <cellStyle name="Separador de milhares 23 2 2 2 2 2 2" xfId="22979" xr:uid="{5A99DB16-C999-489E-921A-92260627A1DF}"/>
    <cellStyle name="Separador de milhares 23 2 2 2 2 3" xfId="20410" xr:uid="{E4993699-BDB9-4F74-BBA7-A1ABAF3DB680}"/>
    <cellStyle name="Separador de milhares 23 2 2 2 3" xfId="16714" xr:uid="{6318A08B-8063-4D3A-BD31-01FF8791DB1E}"/>
    <cellStyle name="Separador de milhares 23 2 2 2 3 2" xfId="21943" xr:uid="{AFEA2DC7-C584-442C-BB77-318F75D08EB6}"/>
    <cellStyle name="Separador de milhares 23 2 2 2 4" xfId="19361" xr:uid="{79C8A860-6612-4502-B85D-3A81DC827B0C}"/>
    <cellStyle name="Separador de milhares 23 2 2 3" xfId="14316" xr:uid="{24F75A44-081D-4B69-8489-CB4A82139A64}"/>
    <cellStyle name="Separador de milhares 23 2 2 3 2" xfId="17391" xr:uid="{043AF00E-4583-4BAD-8611-35639D2A602F}"/>
    <cellStyle name="Separador de milhares 23 2 2 3 2 2" xfId="22617" xr:uid="{53DBC061-BEBD-4916-90F3-E3B871A00D73}"/>
    <cellStyle name="Separador de milhares 23 2 2 3 3" xfId="20044" xr:uid="{223BDDE9-EEBD-44DD-BACE-EC3C18DDBDDD}"/>
    <cellStyle name="Separador de milhares 23 2 2 4" xfId="15542" xr:uid="{01C2FBAB-93DA-4142-AEB2-756FCDBC922C}"/>
    <cellStyle name="Separador de milhares 23 2 2 4 2" xfId="18114" xr:uid="{21613053-A33B-4C83-A27A-DD48C7B4EC69}"/>
    <cellStyle name="Separador de milhares 23 2 2 4 2 2" xfId="23340" xr:uid="{E4F49731-F0DE-4080-AEAE-4245A3AF4F8A}"/>
    <cellStyle name="Separador de milhares 23 2 2 4 3" xfId="20784" xr:uid="{CB18E996-CDD2-4532-8816-AEAEDEE8E06C}"/>
    <cellStyle name="Separador de milhares 23 2 2 5" xfId="16101" xr:uid="{7745B246-E357-4A4B-B3C5-50F879828446}"/>
    <cellStyle name="Separador de milhares 23 2 2 5 2" xfId="21331" xr:uid="{152F4254-76C2-4F5A-96CB-07FEF5490AA5}"/>
    <cellStyle name="Separador de milhares 23 2 2 6" xfId="18749" xr:uid="{D3D79E1D-0EF4-40D1-A1F3-AFEB948CD7D6}"/>
    <cellStyle name="Separador de milhares 23 2 2 7" xfId="12008" xr:uid="{E4ED7B01-E312-4968-806B-35B7FCE9266B}"/>
    <cellStyle name="Separador de milhares 23 2 3" xfId="12377" xr:uid="{7A0C5FFD-34A0-47B4-ACC5-9B5CF2BC2FAF}"/>
    <cellStyle name="Separador de milhares 23 2 3 2" xfId="14980" xr:uid="{5AC75BD3-C016-4DF9-BE25-0DB8A17F9AB2}"/>
    <cellStyle name="Separador de milhares 23 2 3 2 2" xfId="17565" xr:uid="{C4E531C7-AA67-4CE2-8629-65AA90A91E41}"/>
    <cellStyle name="Separador de milhares 23 2 3 2 2 2" xfId="22791" xr:uid="{7BA5D629-9B1A-456C-842D-DA3663DF4205}"/>
    <cellStyle name="Separador de milhares 23 2 3 2 3" xfId="20222" xr:uid="{7CB0524C-685A-480F-917F-D4C8AA381831}"/>
    <cellStyle name="Separador de milhares 23 2 3 3" xfId="16441" xr:uid="{8A611BB2-BCA3-4E4D-A0FD-4E826A093046}"/>
    <cellStyle name="Separador de milhares 23 2 3 3 2" xfId="21670" xr:uid="{9465B9F1-63D2-47D9-AC50-14717BA27799}"/>
    <cellStyle name="Separador de milhares 23 2 3 4" xfId="19088" xr:uid="{5906E3DA-66BF-46FB-B383-97E9864A3FBE}"/>
    <cellStyle name="Separador de milhares 23 2 4" xfId="13329" xr:uid="{F09B4657-0D2B-40FB-9879-7AED94E6E341}"/>
    <cellStyle name="Separador de milhares 23 2 4 2" xfId="17215" xr:uid="{963B0621-18E1-4748-BAC8-E953E4A6F158}"/>
    <cellStyle name="Separador de milhares 23 2 4 2 2" xfId="22441" xr:uid="{A9D4075E-7DB9-4396-998A-7A1FF21E81A8}"/>
    <cellStyle name="Separador de milhares 23 2 4 3" xfId="19862" xr:uid="{ED5A0620-2B58-4F2E-9EC6-6FDFA6FBB670}"/>
    <cellStyle name="Separador de milhares 23 2 5" xfId="15354" xr:uid="{36438D8D-18EE-4CA5-8A6F-994A2D996957}"/>
    <cellStyle name="Separador de milhares 23 2 5 2" xfId="17926" xr:uid="{5FB47C32-1527-4C4F-9554-B273369D983B}"/>
    <cellStyle name="Separador de milhares 23 2 5 2 2" xfId="23152" xr:uid="{B0F2A6AE-C34A-4711-84EE-BDBE911AC35D}"/>
    <cellStyle name="Separador de milhares 23 2 5 3" xfId="20596" xr:uid="{E159E2FE-E217-4777-948D-95EE12C0F8C6}"/>
    <cellStyle name="Separador de milhares 23 2 6" xfId="15841" xr:uid="{8908255D-8D33-4113-8F07-189A2B7431FA}"/>
    <cellStyle name="Separador de milhares 23 2 6 2" xfId="21071" xr:uid="{8BE9D417-E641-4A04-84AC-8E6088014C17}"/>
    <cellStyle name="Separador de milhares 23 2 7" xfId="18476" xr:uid="{9E7B2B62-1AA3-473E-B751-2D71648485DF}"/>
    <cellStyle name="Separador de milhares 23 2 8" xfId="9415" xr:uid="{746B420F-53F4-4DB5-81A5-E6A8E1B2C780}"/>
    <cellStyle name="Separador de milhares 23 3" xfId="6045" xr:uid="{96487231-995A-4293-8610-21A0281AF97E}"/>
    <cellStyle name="Separador de milhares 23 3 2" xfId="12043" xr:uid="{BD67F2C7-548E-4773-9D76-A07EC6A7DC41}"/>
    <cellStyle name="Separador de milhares 23 3 2 2" xfId="12685" xr:uid="{46571795-2DD8-4A4E-96DB-D02995F8623B}"/>
    <cellStyle name="Separador de milhares 23 3 2 2 2" xfId="16749" xr:uid="{C5742306-BC9D-4502-9194-78865E0377E0}"/>
    <cellStyle name="Separador de milhares 23 3 2 2 2 2" xfId="21978" xr:uid="{1550B145-AA8D-4CF8-8451-F6A1A2D9C4B4}"/>
    <cellStyle name="Separador de milhares 23 3 2 2 3" xfId="19396" xr:uid="{B97BDE88-406A-4163-A000-6B391FB44542}"/>
    <cellStyle name="Separador de milhares 23 3 2 3" xfId="15203" xr:uid="{D3BB061C-F1E6-4655-92B3-FB65179F98B3}"/>
    <cellStyle name="Separador de milhares 23 3 2 3 2" xfId="17788" xr:uid="{7B654925-940A-48BE-AFA4-8C3F4967FD12}"/>
    <cellStyle name="Separador de milhares 23 3 2 3 2 2" xfId="23014" xr:uid="{475B708A-4CA8-4422-9FD0-775218DE1552}"/>
    <cellStyle name="Separador de milhares 23 3 2 3 3" xfId="20445" xr:uid="{7812D9DA-51CB-451A-B9A0-F46A9C7A7E07}"/>
    <cellStyle name="Separador de milhares 23 3 2 4" xfId="16136" xr:uid="{1CCDF230-EB4F-4BD1-A405-339A36613C89}"/>
    <cellStyle name="Separador de milhares 23 3 2 4 2" xfId="21366" xr:uid="{AEC96BA0-8EB6-430F-9D10-DB8A40A46AF9}"/>
    <cellStyle name="Separador de milhares 23 3 2 5" xfId="18784" xr:uid="{6BC5717A-1819-4883-B07D-2768998C6B9D}"/>
    <cellStyle name="Separador de milhares 23 3 3" xfId="12412" xr:uid="{D387F5D1-82B1-4376-B300-693F58983A4F}"/>
    <cellStyle name="Separador de milhares 23 3 3 2" xfId="16476" xr:uid="{07C31FCD-CACC-4A4F-B2B7-41745B57D6A2}"/>
    <cellStyle name="Separador de milhares 23 3 3 2 2" xfId="21705" xr:uid="{6CCFAEEA-AAF0-4224-9BB5-67BEE4833FD6}"/>
    <cellStyle name="Separador de milhares 23 3 3 3" xfId="19123" xr:uid="{4E20BB3D-F093-4A7B-9A92-E2D8EB6979C9}"/>
    <cellStyle name="Separador de milhares 23 3 4" xfId="14833" xr:uid="{1959D7C8-17B2-404A-BD7E-303E4F003027}"/>
    <cellStyle name="Separador de milhares 23 3 4 2" xfId="17426" xr:uid="{307D60F3-925B-4D44-9B52-67E0CFCE0FC6}"/>
    <cellStyle name="Separador de milhares 23 3 4 2 2" xfId="22652" xr:uid="{050C39D5-B1F5-4DE6-96DC-20B794AC6A78}"/>
    <cellStyle name="Separador de milhares 23 3 4 3" xfId="20079" xr:uid="{9E5B1EA1-12D5-492D-961A-ECE601745D72}"/>
    <cellStyle name="Separador de milhares 23 3 5" xfId="15577" xr:uid="{A6A0E0A1-1CD8-4D16-9C43-1F0CB43079F6}"/>
    <cellStyle name="Separador de milhares 23 3 5 2" xfId="18149" xr:uid="{DA0FD539-966F-43A2-84EB-58D62E8EFB98}"/>
    <cellStyle name="Separador de milhares 23 3 5 2 2" xfId="23375" xr:uid="{4ABB27CC-F4F2-4D4E-B2B0-F95330505473}"/>
    <cellStyle name="Separador de milhares 23 3 5 3" xfId="20819" xr:uid="{4AEBEDBE-7121-4704-8AEC-24EEDAE2C63D}"/>
    <cellStyle name="Separador de milhares 23 3 6" xfId="15876" xr:uid="{30600CCA-CD40-4D14-923F-EB3415A6B241}"/>
    <cellStyle name="Separador de milhares 23 3 6 2" xfId="21106" xr:uid="{DCF40B69-6A5F-4726-9AA8-E17DC1A7F26A}"/>
    <cellStyle name="Separador de milhares 23 3 7" xfId="18511" xr:uid="{8E7109BC-9C7B-4AA8-870C-4958C20EA9B3}"/>
    <cellStyle name="Separador de milhares 23 3 8" xfId="10652" xr:uid="{5B117AF5-C305-4E1B-B106-5E79E25A68A7}"/>
    <cellStyle name="Separador de milhares 23 4" xfId="4379" xr:uid="{F7348D26-A5DE-4F79-8793-81AD80D0AD3E}"/>
    <cellStyle name="Separador de milhares 23 4 2" xfId="12624" xr:uid="{B4F2AF5E-CF82-4D52-A0B3-97A90C485758}"/>
    <cellStyle name="Separador de milhares 23 4 2 2" xfId="15142" xr:uid="{1999DBA6-EB49-4CCF-A74A-D8710880669E}"/>
    <cellStyle name="Separador de milhares 23 4 2 2 2" xfId="17727" xr:uid="{7C461E6C-2C1A-4FB9-99B7-161AF26D1F16}"/>
    <cellStyle name="Separador de milhares 23 4 2 2 2 2" xfId="22953" xr:uid="{10E080DA-A92B-4CA7-904E-9E487D4D906F}"/>
    <cellStyle name="Separador de milhares 23 4 2 2 3" xfId="20384" xr:uid="{B0D5A3E1-891C-4B48-A3A6-415D0993F620}"/>
    <cellStyle name="Separador de milhares 23 4 2 3" xfId="16688" xr:uid="{390E417C-B1BE-4BF1-837E-4BA8986B438E}"/>
    <cellStyle name="Separador de milhares 23 4 2 3 2" xfId="21917" xr:uid="{F9EFA3E6-BAA3-4BC4-AC24-890C82B37FC3}"/>
    <cellStyle name="Separador de milhares 23 4 2 4" xfId="19335" xr:uid="{AE2449CA-0DAA-4BC9-9571-0035200BD3E0}"/>
    <cellStyle name="Separador de milhares 23 4 3" xfId="14180" xr:uid="{0EFAE46B-93DC-4190-9AA6-2596DCF8E266}"/>
    <cellStyle name="Separador de milhares 23 4 3 2" xfId="17365" xr:uid="{9607A3BD-AEB4-41A3-839B-DD081B85391B}"/>
    <cellStyle name="Separador de milhares 23 4 3 2 2" xfId="22591" xr:uid="{E3B3A84C-7278-4D5C-B443-29263CA938D2}"/>
    <cellStyle name="Separador de milhares 23 4 3 3" xfId="20018" xr:uid="{E5BFE4FF-E312-4EEB-BD59-2807DA48387D}"/>
    <cellStyle name="Separador de milhares 23 4 4" xfId="15516" xr:uid="{1664E18F-042F-4A83-9335-C064CB0FE05D}"/>
    <cellStyle name="Separador de milhares 23 4 4 2" xfId="18088" xr:uid="{E627D456-4C21-4E71-950E-5557E553A285}"/>
    <cellStyle name="Separador de milhares 23 4 4 2 2" xfId="23314" xr:uid="{91C0E48E-BAA7-4211-B452-28B628819131}"/>
    <cellStyle name="Separador de milhares 23 4 4 3" xfId="20758" xr:uid="{DA9BCC61-B4DE-43B9-85C3-094F084601BE}"/>
    <cellStyle name="Separador de milhares 23 4 5" xfId="16075" xr:uid="{75AF3DF1-B544-4EE4-833B-FE3612EC20FF}"/>
    <cellStyle name="Separador de milhares 23 4 5 2" xfId="21305" xr:uid="{60F21744-36F4-4CF0-89A0-230D0555B27E}"/>
    <cellStyle name="Separador de milhares 23 4 6" xfId="18723" xr:uid="{BE5050EE-E1FA-4EE1-A7A9-109AD36E1610}"/>
    <cellStyle name="Separador de milhares 23 4 7" xfId="11982" xr:uid="{68E2690A-F742-4306-9CA5-D3452767CEDD}"/>
    <cellStyle name="Separador de milhares 23 5" xfId="12350" xr:uid="{636AF4CD-8F7A-412D-AD15-5FB1679BF6C5}"/>
    <cellStyle name="Separador de milhares 23 5 2" xfId="14938" xr:uid="{A9416C31-5D07-41EA-9B20-44FFDF104FCE}"/>
    <cellStyle name="Separador de milhares 23 5 2 2" xfId="17523" xr:uid="{17BB0939-226E-440F-BAD5-CBCB23D0AFD4}"/>
    <cellStyle name="Separador de milhares 23 5 2 2 2" xfId="22749" xr:uid="{70F5D6E0-66AE-44AB-9BC4-8219354AF7A6}"/>
    <cellStyle name="Separador de milhares 23 5 2 3" xfId="20180" xr:uid="{DA2DAE5E-3F0E-4EB4-9D91-70A23DD9E753}"/>
    <cellStyle name="Separador de milhares 23 5 3" xfId="16415" xr:uid="{DAA32EFC-D6D6-4385-8904-85752076FCCB}"/>
    <cellStyle name="Separador de milhares 23 5 3 2" xfId="21644" xr:uid="{8BBA7E09-722A-4B26-898E-0072AAFF7B88}"/>
    <cellStyle name="Separador de milhares 23 5 4" xfId="19062" xr:uid="{B3BBEAC6-1271-4763-8B06-B5E7F23A6747}"/>
    <cellStyle name="Separador de milhares 23 6" xfId="13153" xr:uid="{D4DDCAED-CB76-4DF4-ACE1-3450BBAEB897}"/>
    <cellStyle name="Separador de milhares 23 6 2" xfId="17173" xr:uid="{26A63B8A-CBEB-413E-BFEB-6DA339388DF0}"/>
    <cellStyle name="Separador de milhares 23 6 2 2" xfId="22399" xr:uid="{6C184367-F434-46E7-BF98-D2F97CA776BD}"/>
    <cellStyle name="Separador de milhares 23 6 3" xfId="19817" xr:uid="{70798BD3-1CAD-4F9E-A4DE-0B20F34F3D1B}"/>
    <cellStyle name="Separador de milhares 23 7" xfId="15312" xr:uid="{56D159DD-061D-49CE-9619-48359C5BBEAE}"/>
    <cellStyle name="Separador de milhares 23 7 2" xfId="17884" xr:uid="{F850CA85-9DA0-4580-8BD9-70DD3DE62E80}"/>
    <cellStyle name="Separador de milhares 23 7 2 2" xfId="23110" xr:uid="{CF3FBEC2-272B-45F8-B26C-8A1198DD3719}"/>
    <cellStyle name="Separador de milhares 23 7 3" xfId="20554" xr:uid="{AE10DB9B-CEFB-42D2-9699-7042F5754CC3}"/>
    <cellStyle name="Separador de milhares 23 8" xfId="15815" xr:uid="{0EABD803-5E31-4ABB-B241-4D0F027482EB}"/>
    <cellStyle name="Separador de milhares 23 8 2" xfId="21045" xr:uid="{7DBEE78D-5734-4B86-979F-D51FCC04A9DE}"/>
    <cellStyle name="Separador de milhares 23 9" xfId="18450" xr:uid="{F2A39E6D-F60F-47A4-84FA-D2B5D0E6DE96}"/>
    <cellStyle name="Separador de milhares 24" xfId="660" xr:uid="{3DAA73D9-4E6A-44C9-9D88-17E7F0DFE2E1}"/>
    <cellStyle name="Separador de milhares 24 10" xfId="9261" xr:uid="{4657B39B-5AB5-485A-9F34-3F695F69B952}"/>
    <cellStyle name="Separador de milhares 24 2" xfId="1609" xr:uid="{50EB2E2D-93DB-4BD4-8FBC-6C6BBA1EEB89}"/>
    <cellStyle name="Separador de milhares 24 2 2" xfId="4823" xr:uid="{62DA5CC4-9D80-4711-A76E-5DD063186E64}"/>
    <cellStyle name="Separador de milhares 24 2 2 2" xfId="12651" xr:uid="{27B49FBA-5E35-4913-910C-9529DAE22749}"/>
    <cellStyle name="Separador de milhares 24 2 2 2 2" xfId="15169" xr:uid="{CA75CFB5-2D76-4339-874D-76F2F90DD282}"/>
    <cellStyle name="Separador de milhares 24 2 2 2 2 2" xfId="17754" xr:uid="{4664E062-C2F8-4A97-98D3-BCBEB804FE87}"/>
    <cellStyle name="Separador de milhares 24 2 2 2 2 2 2" xfId="22980" xr:uid="{40CA8426-429C-4CE3-B7EB-DD770D38657A}"/>
    <cellStyle name="Separador de milhares 24 2 2 2 2 3" xfId="20411" xr:uid="{563DE21B-1B89-4483-A82E-E970BE276BEB}"/>
    <cellStyle name="Separador de milhares 24 2 2 2 3" xfId="16715" xr:uid="{E83D9DC0-B528-46AB-9424-79F6F6C870E4}"/>
    <cellStyle name="Separador de milhares 24 2 2 2 3 2" xfId="21944" xr:uid="{170DACD3-D577-46DB-BA96-445DE958F1F1}"/>
    <cellStyle name="Separador de milhares 24 2 2 2 4" xfId="19362" xr:uid="{90333E67-07D5-4289-A77D-0522C2F23A07}"/>
    <cellStyle name="Separador de milhares 24 2 2 3" xfId="14331" xr:uid="{06F4FFE6-3D0B-4557-822E-85C59767BB02}"/>
    <cellStyle name="Separador de milhares 24 2 2 3 2" xfId="17392" xr:uid="{099F2537-99E8-4501-B90B-CDC98129938A}"/>
    <cellStyle name="Separador de milhares 24 2 2 3 2 2" xfId="22618" xr:uid="{327121F4-E8E1-4908-B58F-EDCC76A2B34D}"/>
    <cellStyle name="Separador de milhares 24 2 2 3 3" xfId="20045" xr:uid="{78EDC509-CD8B-413A-AEDF-0672466BC9D8}"/>
    <cellStyle name="Separador de milhares 24 2 2 4" xfId="15543" xr:uid="{EA592C1D-17C2-4F3B-BAA8-E2A2886FD143}"/>
    <cellStyle name="Separador de milhares 24 2 2 4 2" xfId="18115" xr:uid="{664C8963-B536-4BB5-B82F-EFD3C3272A1F}"/>
    <cellStyle name="Separador de milhares 24 2 2 4 2 2" xfId="23341" xr:uid="{DC637183-8CCD-4A00-AC81-BF8A3011048B}"/>
    <cellStyle name="Separador de milhares 24 2 2 4 3" xfId="20785" xr:uid="{D95B4B38-E770-4923-9BF5-2FA9769E9886}"/>
    <cellStyle name="Separador de milhares 24 2 2 5" xfId="16102" xr:uid="{8A5CA0A3-F025-4E84-846C-1CC9746C431C}"/>
    <cellStyle name="Separador de milhares 24 2 2 5 2" xfId="21332" xr:uid="{2F886F0F-33AA-487D-9E64-A19B5E22A057}"/>
    <cellStyle name="Separador de milhares 24 2 2 6" xfId="18750" xr:uid="{07946A63-2A21-4E3E-BF55-EC6F19F3C17E}"/>
    <cellStyle name="Separador de milhares 24 2 2 7" xfId="12009" xr:uid="{54FB79F9-3C10-41C4-BE32-C215F3C111DE}"/>
    <cellStyle name="Separador de milhares 24 2 3" xfId="12378" xr:uid="{62FFC8AB-9034-4CAF-9694-F49B1D901698}"/>
    <cellStyle name="Separador de milhares 24 2 3 2" xfId="14981" xr:uid="{35210547-463A-492B-B2E8-6C9E0B9AE0A1}"/>
    <cellStyle name="Separador de milhares 24 2 3 2 2" xfId="17566" xr:uid="{C11C12B0-0134-41FE-8CFD-761D5A1B7E4E}"/>
    <cellStyle name="Separador de milhares 24 2 3 2 2 2" xfId="22792" xr:uid="{B6718E54-FDBB-4E29-955E-6E2993B6575C}"/>
    <cellStyle name="Separador de milhares 24 2 3 2 3" xfId="20223" xr:uid="{BA0BE4AB-D208-4202-8D97-577E0B423F08}"/>
    <cellStyle name="Separador de milhares 24 2 3 3" xfId="16442" xr:uid="{7C3259CE-7E71-46C0-B4C8-948F8E69C06D}"/>
    <cellStyle name="Separador de milhares 24 2 3 3 2" xfId="21671" xr:uid="{8F3B6768-D3CD-463A-953C-2572A63CB04B}"/>
    <cellStyle name="Separador de milhares 24 2 3 4" xfId="19089" xr:uid="{F60C14B9-0967-4C7A-9154-6B602AA02A84}"/>
    <cellStyle name="Separador de milhares 24 2 4" xfId="13331" xr:uid="{C940B6B4-C355-47E7-B9B7-31D943EF3415}"/>
    <cellStyle name="Separador de milhares 24 2 4 2" xfId="17216" xr:uid="{5254CEBC-86E5-4B5C-BD5A-5B40129C8333}"/>
    <cellStyle name="Separador de milhares 24 2 4 2 2" xfId="22442" xr:uid="{5F821F2C-C468-4AC7-B779-DF7DF03136D4}"/>
    <cellStyle name="Separador de milhares 24 2 4 3" xfId="19864" xr:uid="{8F6F62C3-944B-489D-A64E-F72B7F9267CF}"/>
    <cellStyle name="Separador de milhares 24 2 5" xfId="15355" xr:uid="{DF6E8B24-022D-4F04-94EC-56F1B20A0E02}"/>
    <cellStyle name="Separador de milhares 24 2 5 2" xfId="17927" xr:uid="{BA2CED7E-2FAE-4CF1-91B5-18842AD11229}"/>
    <cellStyle name="Separador de milhares 24 2 5 2 2" xfId="23153" xr:uid="{201615B8-8B69-45E3-AC41-C6CD04635AF0}"/>
    <cellStyle name="Separador de milhares 24 2 5 3" xfId="20597" xr:uid="{837B3B7B-9595-41BD-8C0D-85FB9CA7052D}"/>
    <cellStyle name="Separador de milhares 24 2 6" xfId="15842" xr:uid="{1BED72A2-2357-4B40-AE23-455AF817B773}"/>
    <cellStyle name="Separador de milhares 24 2 6 2" xfId="21072" xr:uid="{E8ED5DE6-75DB-4909-9C23-F5D78FD45B25}"/>
    <cellStyle name="Separador de milhares 24 2 7" xfId="18477" xr:uid="{2011E9AC-CD60-49AD-90B0-56F931745107}"/>
    <cellStyle name="Separador de milhares 24 2 8" xfId="9430" xr:uid="{C0427F61-DFD3-4141-9962-EAF2B37839F2}"/>
    <cellStyle name="Separador de milhares 24 3" xfId="6060" xr:uid="{98885273-A690-4727-8CF2-8480CC82B236}"/>
    <cellStyle name="Separador de milhares 24 3 2" xfId="12044" xr:uid="{B5046C3B-7A6C-4C17-B39B-8618B3444468}"/>
    <cellStyle name="Separador de milhares 24 3 2 2" xfId="12686" xr:uid="{EAF4C4F6-E145-497A-AFBA-FF3BB83D4AB9}"/>
    <cellStyle name="Separador de milhares 24 3 2 2 2" xfId="16750" xr:uid="{3B76A31E-FBCB-4AD2-894A-1384ABC969C3}"/>
    <cellStyle name="Separador de milhares 24 3 2 2 2 2" xfId="21979" xr:uid="{5BD87710-502B-420B-B526-F770A9EE0E21}"/>
    <cellStyle name="Separador de milhares 24 3 2 2 3" xfId="19397" xr:uid="{CE33BBC4-1083-4EA4-9491-62DED2EC7CA3}"/>
    <cellStyle name="Separador de milhares 24 3 2 3" xfId="15204" xr:uid="{4627741D-492D-472B-A5EA-C97AF3031217}"/>
    <cellStyle name="Separador de milhares 24 3 2 3 2" xfId="17789" xr:uid="{C36097D8-F851-4FBA-9705-3F4863BB0289}"/>
    <cellStyle name="Separador de milhares 24 3 2 3 2 2" xfId="23015" xr:uid="{E1D7335A-ED4E-4FC3-BE2C-5771A8143395}"/>
    <cellStyle name="Separador de milhares 24 3 2 3 3" xfId="20446" xr:uid="{99C9E134-BF0F-4C67-BB55-F1536D3AE4FB}"/>
    <cellStyle name="Separador de milhares 24 3 2 4" xfId="16137" xr:uid="{EBCE4729-1258-4CAF-9964-C4C4BF95BD68}"/>
    <cellStyle name="Separador de milhares 24 3 2 4 2" xfId="21367" xr:uid="{16DABC0B-F64C-4239-9893-B59E9971DD89}"/>
    <cellStyle name="Separador de milhares 24 3 2 5" xfId="18785" xr:uid="{BDC4205E-DCD3-4512-B417-150EFC06EF5C}"/>
    <cellStyle name="Separador de milhares 24 3 3" xfId="12413" xr:uid="{216083AB-C740-474D-B2C2-332FF04CABD4}"/>
    <cellStyle name="Separador de milhares 24 3 3 2" xfId="16477" xr:uid="{7AD42A0F-9518-4CA7-B028-3AE29EF37E43}"/>
    <cellStyle name="Separador de milhares 24 3 3 2 2" xfId="21706" xr:uid="{30A1AB66-FB50-4CB2-B97E-18D64C3D219E}"/>
    <cellStyle name="Separador de milhares 24 3 3 3" xfId="19124" xr:uid="{E2EF3270-E580-40C5-A422-03AA4A6456D0}"/>
    <cellStyle name="Separador de milhares 24 3 4" xfId="14834" xr:uid="{B33AC4F7-C2F6-4DDD-A430-8FF6901BB69B}"/>
    <cellStyle name="Separador de milhares 24 3 4 2" xfId="17427" xr:uid="{1EAE4725-9CBC-4D8A-8F8E-27C721180746}"/>
    <cellStyle name="Separador de milhares 24 3 4 2 2" xfId="22653" xr:uid="{7E3F0984-9207-4EEF-8D2F-B3187F7B2037}"/>
    <cellStyle name="Separador de milhares 24 3 4 3" xfId="20080" xr:uid="{F7610654-7839-46E2-9458-D77E2CA76324}"/>
    <cellStyle name="Separador de milhares 24 3 5" xfId="15578" xr:uid="{00CE64D7-5943-4FBC-B083-96AF517871C7}"/>
    <cellStyle name="Separador de milhares 24 3 5 2" xfId="18150" xr:uid="{CD7058AB-B43D-410C-A169-3301134D25DD}"/>
    <cellStyle name="Separador de milhares 24 3 5 2 2" xfId="23376" xr:uid="{402E744A-7075-40A0-BC92-C545D74211C8}"/>
    <cellStyle name="Separador de milhares 24 3 5 3" xfId="20820" xr:uid="{EF2E2CEE-A8E0-46B5-9708-09E9DABAD9F3}"/>
    <cellStyle name="Separador de milhares 24 3 6" xfId="15877" xr:uid="{30A9BE37-ABE7-47E4-B0BE-ED3A3BD1B781}"/>
    <cellStyle name="Separador de milhares 24 3 6 2" xfId="21107" xr:uid="{412E1BB1-6BF1-462C-A964-7D1A36D84AB3}"/>
    <cellStyle name="Separador de milhares 24 3 7" xfId="18512" xr:uid="{9A8F0387-D150-4EBA-AA7F-FD0EAC70FABB}"/>
    <cellStyle name="Separador de milhares 24 3 8" xfId="10667" xr:uid="{7ACF5377-AB6A-4F0A-8D8E-72FD58DCBCA4}"/>
    <cellStyle name="Separador de milhares 24 4" xfId="4380" xr:uid="{7FE2E3FC-0D0B-48C0-BB35-296137C20060}"/>
    <cellStyle name="Separador de milhares 24 4 2" xfId="12625" xr:uid="{667465AD-6185-45BA-BC26-1561275D62CD}"/>
    <cellStyle name="Separador de milhares 24 4 2 2" xfId="15143" xr:uid="{CF656124-D0EB-44D8-98F5-B562A0AF424B}"/>
    <cellStyle name="Separador de milhares 24 4 2 2 2" xfId="17728" xr:uid="{2A9AC132-D22F-4B03-AD87-36D9689ABBA0}"/>
    <cellStyle name="Separador de milhares 24 4 2 2 2 2" xfId="22954" xr:uid="{2A762960-793C-4B8E-BB91-91C046DEC4EA}"/>
    <cellStyle name="Separador de milhares 24 4 2 2 3" xfId="20385" xr:uid="{685BE442-D955-4EEA-A912-A281C60A0D3A}"/>
    <cellStyle name="Separador de milhares 24 4 2 3" xfId="16689" xr:uid="{6A04C9F4-57B8-40A5-8CD5-6FD597AD191C}"/>
    <cellStyle name="Separador de milhares 24 4 2 3 2" xfId="21918" xr:uid="{426EC192-988D-41C9-BE47-DAED8399B6E9}"/>
    <cellStyle name="Separador de milhares 24 4 2 4" xfId="19336" xr:uid="{6E4AC9F4-8DB6-4847-AD39-742363CC5B54}"/>
    <cellStyle name="Separador de milhares 24 4 3" xfId="14181" xr:uid="{C67B44DB-7989-40FC-A6F4-E419687EFB6D}"/>
    <cellStyle name="Separador de milhares 24 4 3 2" xfId="17366" xr:uid="{3A7ED0D8-6226-4BB5-8109-9092D0DB21DA}"/>
    <cellStyle name="Separador de milhares 24 4 3 2 2" xfId="22592" xr:uid="{D90605FF-B768-4512-82DE-1AFB3924823C}"/>
    <cellStyle name="Separador de milhares 24 4 3 3" xfId="20019" xr:uid="{4D47EC80-C87E-4CE4-B830-DFB6E8587261}"/>
    <cellStyle name="Separador de milhares 24 4 4" xfId="15517" xr:uid="{9F31AF9D-5F11-4757-AF2A-E8621A020A24}"/>
    <cellStyle name="Separador de milhares 24 4 4 2" xfId="18089" xr:uid="{4275D10C-83E4-4147-8C7A-8E05A39FF72E}"/>
    <cellStyle name="Separador de milhares 24 4 4 2 2" xfId="23315" xr:uid="{99825CB8-127D-4D2C-9DD7-958C43909A2C}"/>
    <cellStyle name="Separador de milhares 24 4 4 3" xfId="20759" xr:uid="{CEF1FD43-F5B9-4EA0-8255-8A17DA3C1F68}"/>
    <cellStyle name="Separador de milhares 24 4 5" xfId="16076" xr:uid="{7A1EF95B-D588-491F-B7C8-2BE9A04A268A}"/>
    <cellStyle name="Separador de milhares 24 4 5 2" xfId="21306" xr:uid="{ED81B6CD-056C-4CE2-ABB6-05115E876816}"/>
    <cellStyle name="Separador de milhares 24 4 6" xfId="18724" xr:uid="{9E281EAE-F3E1-4C39-98D1-6F90D361C757}"/>
    <cellStyle name="Separador de milhares 24 4 7" xfId="11983" xr:uid="{2CAC55B3-99D0-4166-8D46-81D3C99546BC}"/>
    <cellStyle name="Separador de milhares 24 5" xfId="12351" xr:uid="{3E9BDC76-D403-444E-871B-AF25B4A3425D}"/>
    <cellStyle name="Separador de milhares 24 5 2" xfId="14939" xr:uid="{13C643E7-6083-46C9-B72A-23E52E1456E3}"/>
    <cellStyle name="Separador de milhares 24 5 2 2" xfId="17524" xr:uid="{4C282EFF-1C60-4460-A3DE-784F5E92504F}"/>
    <cellStyle name="Separador de milhares 24 5 2 2 2" xfId="22750" xr:uid="{DBEB54BF-5B12-461C-BFF5-42ED4418AFD9}"/>
    <cellStyle name="Separador de milhares 24 5 2 3" xfId="20181" xr:uid="{8DBCA637-4173-45BB-BB68-B17012115981}"/>
    <cellStyle name="Separador de milhares 24 5 3" xfId="16416" xr:uid="{79A161F2-FD4B-4767-8246-FF712DB5A8CD}"/>
    <cellStyle name="Separador de milhares 24 5 3 2" xfId="21645" xr:uid="{E7ED2D4D-AD2D-4356-8A3D-C4E409B1AA68}"/>
    <cellStyle name="Separador de milhares 24 5 4" xfId="19063" xr:uid="{84045566-0862-4307-B279-9D1393C2C083}"/>
    <cellStyle name="Separador de milhares 24 6" xfId="13154" xr:uid="{B52331B7-144E-4493-AB70-429C85EE44A2}"/>
    <cellStyle name="Separador de milhares 24 6 2" xfId="17174" xr:uid="{CB5E297D-21FD-45A9-B751-D79C41525114}"/>
    <cellStyle name="Separador de milhares 24 6 2 2" xfId="22400" xr:uid="{5E45776F-DAA6-4AE5-AE4F-BF397D9E0C7F}"/>
    <cellStyle name="Separador de milhares 24 6 3" xfId="19818" xr:uid="{7C1D94C3-082E-4E94-B01F-5BDF3F082AFA}"/>
    <cellStyle name="Separador de milhares 24 7" xfId="15313" xr:uid="{58139F68-40E3-4F56-A7C1-A37F81CB527F}"/>
    <cellStyle name="Separador de milhares 24 7 2" xfId="17885" xr:uid="{9ED042FF-36C6-4DD8-A2FD-957971E51C17}"/>
    <cellStyle name="Separador de milhares 24 7 2 2" xfId="23111" xr:uid="{033DF164-6357-49AB-B89C-86CD340FC7F9}"/>
    <cellStyle name="Separador de milhares 24 7 3" xfId="20555" xr:uid="{1490461C-C179-4665-BF34-44820AAEDFC8}"/>
    <cellStyle name="Separador de milhares 24 8" xfId="15816" xr:uid="{B881CFD5-1554-4807-A823-06793C365310}"/>
    <cellStyle name="Separador de milhares 24 8 2" xfId="21046" xr:uid="{01D96CEE-C97E-4193-9DA5-B3A7E610EE73}"/>
    <cellStyle name="Separador de milhares 24 9" xfId="18451" xr:uid="{3EFCBBBB-B565-4D08-8A1C-DF3BD0501CF6}"/>
    <cellStyle name="Separador de milhares 25" xfId="717" xr:uid="{7FF0286D-7846-4FCE-A510-FDD02FF33C33}"/>
    <cellStyle name="Separador de milhares 25 10" xfId="9262" xr:uid="{2DA8306F-6DC1-4FDA-BD0F-9BEB9935FEAA}"/>
    <cellStyle name="Separador de milhares 25 2" xfId="1666" xr:uid="{42417EF4-0B2A-4DBF-9D72-5382540DC97C}"/>
    <cellStyle name="Separador de milhares 25 2 2" xfId="4838" xr:uid="{E919B60F-8288-4B23-9CC0-4B5BBC13BFBA}"/>
    <cellStyle name="Separador de milhares 25 2 2 2" xfId="12652" xr:uid="{C550F0CE-9EE1-4CE5-AB3C-C7AC16CA8417}"/>
    <cellStyle name="Separador de milhares 25 2 2 2 2" xfId="15170" xr:uid="{80104A2C-6CD6-4526-9130-22161BA01AE4}"/>
    <cellStyle name="Separador de milhares 25 2 2 2 2 2" xfId="17755" xr:uid="{4F4F916B-F0A0-4A61-B42E-F1DA0D65BA66}"/>
    <cellStyle name="Separador de milhares 25 2 2 2 2 2 2" xfId="22981" xr:uid="{EA89EF03-BC40-41E0-AC07-6CA07A7E3A18}"/>
    <cellStyle name="Separador de milhares 25 2 2 2 2 3" xfId="20412" xr:uid="{5C3F5A84-91CA-485B-B5BE-68F76D1D3DCC}"/>
    <cellStyle name="Separador de milhares 25 2 2 2 3" xfId="16716" xr:uid="{EC881AD8-1452-4B76-B68E-F63F7271CAFD}"/>
    <cellStyle name="Separador de milhares 25 2 2 2 3 2" xfId="21945" xr:uid="{4EF81075-F131-430F-A6B4-7242BFE3590C}"/>
    <cellStyle name="Separador de milhares 25 2 2 2 4" xfId="19363" xr:uid="{47A853A1-16B3-48F7-9C9C-D31A22AA7B91}"/>
    <cellStyle name="Separador de milhares 25 2 2 3" xfId="14346" xr:uid="{E40E3A40-B6B6-4D6B-8273-A69E56C37925}"/>
    <cellStyle name="Separador de milhares 25 2 2 3 2" xfId="17393" xr:uid="{80974585-B01D-4689-A7A7-9B58E8DBD7B9}"/>
    <cellStyle name="Separador de milhares 25 2 2 3 2 2" xfId="22619" xr:uid="{FAB5C62B-B850-474E-ADCB-486C40186A11}"/>
    <cellStyle name="Separador de milhares 25 2 2 3 3" xfId="20046" xr:uid="{6EC7147F-E862-40BE-961D-16833AE09E56}"/>
    <cellStyle name="Separador de milhares 25 2 2 4" xfId="15544" xr:uid="{8941595D-49C1-4E40-908B-7D6F02FA7BA8}"/>
    <cellStyle name="Separador de milhares 25 2 2 4 2" xfId="18116" xr:uid="{B1DE1DA8-8020-4802-B618-4FCECE8FEC3E}"/>
    <cellStyle name="Separador de milhares 25 2 2 4 2 2" xfId="23342" xr:uid="{AA1E796D-FC4A-4C85-B9ED-1793E45FD28E}"/>
    <cellStyle name="Separador de milhares 25 2 2 4 3" xfId="20786" xr:uid="{2D6267E4-B8A6-4B03-AC12-8AA915985A5C}"/>
    <cellStyle name="Separador de milhares 25 2 2 5" xfId="16103" xr:uid="{CD1D1CA1-3855-4EBB-B14B-4258D5474151}"/>
    <cellStyle name="Separador de milhares 25 2 2 5 2" xfId="21333" xr:uid="{C9100F2B-4BA3-4679-8428-FE0B1E5A213E}"/>
    <cellStyle name="Separador de milhares 25 2 2 6" xfId="18751" xr:uid="{A3443844-244B-4AAB-8D27-32BC7A92D9E1}"/>
    <cellStyle name="Separador de milhares 25 2 2 7" xfId="12010" xr:uid="{0B34E6D5-703A-4458-A478-6EA0A242AE3C}"/>
    <cellStyle name="Separador de milhares 25 2 3" xfId="12379" xr:uid="{403FD94F-834D-43D3-A6EB-067E03FAA199}"/>
    <cellStyle name="Separador de milhares 25 2 3 2" xfId="14982" xr:uid="{AA78094B-CBB9-439B-9FE1-CB1B8CF66B5D}"/>
    <cellStyle name="Separador de milhares 25 2 3 2 2" xfId="17567" xr:uid="{B784D037-6468-44C2-B367-569232777068}"/>
    <cellStyle name="Separador de milhares 25 2 3 2 2 2" xfId="22793" xr:uid="{EA330206-3FAD-4123-97EE-4D000DB896F1}"/>
    <cellStyle name="Separador de milhares 25 2 3 2 3" xfId="20224" xr:uid="{88ACE1CF-1376-4137-BEC5-F7E2DB660114}"/>
    <cellStyle name="Separador de milhares 25 2 3 3" xfId="16443" xr:uid="{23BC5C88-7EB7-49AC-80E6-33E95CE08D41}"/>
    <cellStyle name="Separador de milhares 25 2 3 3 2" xfId="21672" xr:uid="{E01468CD-F08F-4C12-A992-9C357AAD38DD}"/>
    <cellStyle name="Separador de milhares 25 2 3 4" xfId="19090" xr:uid="{5942A4F9-B4B9-4939-B3FE-B5CBB4A2DE13}"/>
    <cellStyle name="Separador de milhares 25 2 4" xfId="13332" xr:uid="{3EF16E0A-FD32-4BD9-B6CB-CC103F8F5648}"/>
    <cellStyle name="Separador de milhares 25 2 4 2" xfId="17217" xr:uid="{AF05BC04-1938-4A75-BCE8-8675C0972259}"/>
    <cellStyle name="Separador de milhares 25 2 4 2 2" xfId="22443" xr:uid="{E71F7979-2475-4981-B387-352218601AA3}"/>
    <cellStyle name="Separador de milhares 25 2 4 3" xfId="19865" xr:uid="{7A3A842B-8982-4A0D-9139-8EF09E5536EB}"/>
    <cellStyle name="Separador de milhares 25 2 5" xfId="15356" xr:uid="{C44CB00A-BABD-4706-8ABA-DEC932510687}"/>
    <cellStyle name="Separador de milhares 25 2 5 2" xfId="17928" xr:uid="{B00DE579-28EA-4716-9085-BB0E085A7A99}"/>
    <cellStyle name="Separador de milhares 25 2 5 2 2" xfId="23154" xr:uid="{D592E239-7F31-4EC9-B034-620B3933E4DD}"/>
    <cellStyle name="Separador de milhares 25 2 5 3" xfId="20598" xr:uid="{600860B5-5042-4BEF-9EA7-811221DF8C1F}"/>
    <cellStyle name="Separador de milhares 25 2 6" xfId="15843" xr:uid="{413387B2-DF64-43C1-8FCC-0B159574F694}"/>
    <cellStyle name="Separador de milhares 25 2 6 2" xfId="21073" xr:uid="{EEF0B9DC-285E-4BB7-8C52-C81D36D3BEE4}"/>
    <cellStyle name="Separador de milhares 25 2 7" xfId="18478" xr:uid="{5B5E9180-4E64-4F55-A8EA-6C55020E6F00}"/>
    <cellStyle name="Separador de milhares 25 2 8" xfId="9445" xr:uid="{81B6AB75-6C15-4627-A859-ABD53E938835}"/>
    <cellStyle name="Separador de milhares 25 3" xfId="6075" xr:uid="{8B020705-5311-4592-AEBA-7D3E8763ED9E}"/>
    <cellStyle name="Separador de milhares 25 3 2" xfId="12045" xr:uid="{FE242FD4-CCE2-4E04-8C06-4F55D760B1E6}"/>
    <cellStyle name="Separador de milhares 25 3 2 2" xfId="12687" xr:uid="{DE10BBAE-D896-4E28-AB98-FA2971525DBC}"/>
    <cellStyle name="Separador de milhares 25 3 2 2 2" xfId="16751" xr:uid="{60439FC5-2635-416D-A50E-4ED4DE2E3E13}"/>
    <cellStyle name="Separador de milhares 25 3 2 2 2 2" xfId="21980" xr:uid="{527F6505-A203-4ADF-A02D-4E9AFA35E9F2}"/>
    <cellStyle name="Separador de milhares 25 3 2 2 3" xfId="19398" xr:uid="{AC239FF2-C09B-424B-AF78-D9F79B052C0C}"/>
    <cellStyle name="Separador de milhares 25 3 2 3" xfId="15205" xr:uid="{70D48974-C00F-4DAB-BF4E-9390FDFE0F24}"/>
    <cellStyle name="Separador de milhares 25 3 2 3 2" xfId="17790" xr:uid="{D0D3C34F-8952-475E-BD04-CF5934B4E8B5}"/>
    <cellStyle name="Separador de milhares 25 3 2 3 2 2" xfId="23016" xr:uid="{4C028718-6B69-4038-B865-0E39ADBA07B8}"/>
    <cellStyle name="Separador de milhares 25 3 2 3 3" xfId="20447" xr:uid="{B4C5772A-944E-46F0-8961-3AFCBEA7C13C}"/>
    <cellStyle name="Separador de milhares 25 3 2 4" xfId="16138" xr:uid="{16A97C68-80EE-4810-8FAA-DE8A544DBF28}"/>
    <cellStyle name="Separador de milhares 25 3 2 4 2" xfId="21368" xr:uid="{2516DF3B-99E1-4CE2-8990-0A0D7C677485}"/>
    <cellStyle name="Separador de milhares 25 3 2 5" xfId="18786" xr:uid="{2BC113C0-1EF1-43FA-88B9-731BF676E009}"/>
    <cellStyle name="Separador de milhares 25 3 3" xfId="12414" xr:uid="{C4BA65CD-58E0-4E58-A0A3-2E6E03CBB9E4}"/>
    <cellStyle name="Separador de milhares 25 3 3 2" xfId="16478" xr:uid="{F24F4A1A-5777-4BD2-A93C-3F2E8C4C5E0E}"/>
    <cellStyle name="Separador de milhares 25 3 3 2 2" xfId="21707" xr:uid="{E9B0AFB4-961F-4087-B404-D72FE77C86E2}"/>
    <cellStyle name="Separador de milhares 25 3 3 3" xfId="19125" xr:uid="{2BCF346F-6B4F-4CD8-A09D-02DBDC1556D7}"/>
    <cellStyle name="Separador de milhares 25 3 4" xfId="14836" xr:uid="{00E3C47C-4E34-4642-91B4-29B28435EECE}"/>
    <cellStyle name="Separador de milhares 25 3 4 2" xfId="17428" xr:uid="{EC13C393-ED4E-4F62-8973-3156481507C7}"/>
    <cellStyle name="Separador de milhares 25 3 4 2 2" xfId="22654" xr:uid="{618923AA-7F10-4F3F-B0CA-B3A22E8DD56D}"/>
    <cellStyle name="Separador de milhares 25 3 4 3" xfId="20082" xr:uid="{91C6D2E2-044D-4231-8F16-E647E1B66BAF}"/>
    <cellStyle name="Separador de milhares 25 3 5" xfId="15579" xr:uid="{929B508B-4924-48CC-99F7-38ED866A0434}"/>
    <cellStyle name="Separador de milhares 25 3 5 2" xfId="18151" xr:uid="{E1A2E084-E604-40A0-8217-0750FA11E295}"/>
    <cellStyle name="Separador de milhares 25 3 5 2 2" xfId="23377" xr:uid="{8F89CC49-7474-400F-B29D-FA6BAA27686A}"/>
    <cellStyle name="Separador de milhares 25 3 5 3" xfId="20821" xr:uid="{7550BC3D-63AD-4B4B-BC5F-AA1B50A20A55}"/>
    <cellStyle name="Separador de milhares 25 3 6" xfId="15878" xr:uid="{7CEDC813-B25A-4DA4-B056-52054196A100}"/>
    <cellStyle name="Separador de milhares 25 3 6 2" xfId="21108" xr:uid="{573B917A-2B35-48C9-B2D4-DE46EA71EA6A}"/>
    <cellStyle name="Separador de milhares 25 3 7" xfId="18513" xr:uid="{80A31AE3-6C74-42AA-8960-D10D981E1E10}"/>
    <cellStyle name="Separador de milhares 25 3 8" xfId="10682" xr:uid="{41F265A0-BA8C-47BC-8135-DD9FD5E4D96A}"/>
    <cellStyle name="Separador de milhares 25 4" xfId="4381" xr:uid="{DA5B6AE3-4029-45B4-B68F-8C64B1E7284D}"/>
    <cellStyle name="Separador de milhares 25 4 2" xfId="12626" xr:uid="{74762078-8C91-43D7-92FE-E95DA1DD4C01}"/>
    <cellStyle name="Separador de milhares 25 4 2 2" xfId="15144" xr:uid="{0A105BB2-1574-4891-A624-23D413CF230A}"/>
    <cellStyle name="Separador de milhares 25 4 2 2 2" xfId="17729" xr:uid="{AEA6CD77-7281-404F-B971-561C341A9934}"/>
    <cellStyle name="Separador de milhares 25 4 2 2 2 2" xfId="22955" xr:uid="{6D67D49E-E2C5-47F6-B3D9-F01384C42685}"/>
    <cellStyle name="Separador de milhares 25 4 2 2 3" xfId="20386" xr:uid="{ECCEA6BD-DB5E-4161-98CC-585F35F989F9}"/>
    <cellStyle name="Separador de milhares 25 4 2 3" xfId="16690" xr:uid="{34366CFD-C241-4C3E-88D0-3EDE04579102}"/>
    <cellStyle name="Separador de milhares 25 4 2 3 2" xfId="21919" xr:uid="{C2071BB6-75C7-411F-B246-7C07F4F06063}"/>
    <cellStyle name="Separador de milhares 25 4 2 4" xfId="19337" xr:uid="{26266465-1C3E-41A2-98DE-7F82585D210F}"/>
    <cellStyle name="Separador de milhares 25 4 3" xfId="14182" xr:uid="{99722BE0-F9B4-4B10-BEDC-FE030CFCA926}"/>
    <cellStyle name="Separador de milhares 25 4 3 2" xfId="17367" xr:uid="{5F4F4CBA-EF07-4CFF-B0B7-EC87C7843CD4}"/>
    <cellStyle name="Separador de milhares 25 4 3 2 2" xfId="22593" xr:uid="{BF6620DE-0118-46DD-845A-0C7CB773BD93}"/>
    <cellStyle name="Separador de milhares 25 4 3 3" xfId="20020" xr:uid="{834389AB-BB55-4398-BDB8-9EF713865805}"/>
    <cellStyle name="Separador de milhares 25 4 4" xfId="15518" xr:uid="{7256D9B4-F2AE-4FEA-97A6-DEC587BA8EFD}"/>
    <cellStyle name="Separador de milhares 25 4 4 2" xfId="18090" xr:uid="{30BB4118-A62B-46D2-91D4-E1EDA238CB17}"/>
    <cellStyle name="Separador de milhares 25 4 4 2 2" xfId="23316" xr:uid="{4CC77A28-5814-4CF2-827A-2BC5F3C6B3DF}"/>
    <cellStyle name="Separador de milhares 25 4 4 3" xfId="20760" xr:uid="{ED50B614-F282-4DBD-9C6E-3411B84E1597}"/>
    <cellStyle name="Separador de milhares 25 4 5" xfId="16077" xr:uid="{6062ED4E-0237-48EC-9FB9-7EDF75A383FA}"/>
    <cellStyle name="Separador de milhares 25 4 5 2" xfId="21307" xr:uid="{A9432D4C-D8CC-4D43-8D5C-117C2EABD33B}"/>
    <cellStyle name="Separador de milhares 25 4 6" xfId="18725" xr:uid="{FE272E06-9E50-47C7-A25A-F52315853484}"/>
    <cellStyle name="Separador de milhares 25 4 7" xfId="11984" xr:uid="{54B6A322-2A2B-4534-A758-AD502666B3A1}"/>
    <cellStyle name="Separador de milhares 25 5" xfId="12352" xr:uid="{CB2755E0-FB93-4FD5-8D7C-781A4479AE48}"/>
    <cellStyle name="Separador de milhares 25 5 2" xfId="14940" xr:uid="{DE71C39D-959A-4122-9497-421FC0F43B27}"/>
    <cellStyle name="Separador de milhares 25 5 2 2" xfId="17525" xr:uid="{92911788-B89B-48DF-B099-73648BFCBB87}"/>
    <cellStyle name="Separador de milhares 25 5 2 2 2" xfId="22751" xr:uid="{F1405DF4-0316-4F2C-93DF-8C1856F2CFC4}"/>
    <cellStyle name="Separador de milhares 25 5 2 3" xfId="20182" xr:uid="{F6CFF9D1-84EA-43E6-8652-3F7091E8F55C}"/>
    <cellStyle name="Separador de milhares 25 5 3" xfId="16417" xr:uid="{D9700832-471D-4F20-84F5-AA5F4649D60A}"/>
    <cellStyle name="Separador de milhares 25 5 3 2" xfId="21646" xr:uid="{BC7DE6F0-D10F-4411-9819-879FA480658E}"/>
    <cellStyle name="Separador de milhares 25 5 4" xfId="19064" xr:uid="{28401413-599F-41D0-A04C-60E752733E64}"/>
    <cellStyle name="Separador de milhares 25 6" xfId="13155" xr:uid="{EF0158EA-E46B-4DCC-8440-6F1C6805A6EE}"/>
    <cellStyle name="Separador de milhares 25 6 2" xfId="17175" xr:uid="{60D33144-86D2-4D8E-8978-5E128EF2FFC6}"/>
    <cellStyle name="Separador de milhares 25 6 2 2" xfId="22401" xr:uid="{DF9311FD-47C6-444F-B1EB-77629DB7B0EF}"/>
    <cellStyle name="Separador de milhares 25 6 3" xfId="19819" xr:uid="{3F093697-BEE8-43E0-81F9-1142B40C522E}"/>
    <cellStyle name="Separador de milhares 25 7" xfId="15314" xr:uid="{346C16EC-F966-44D0-A9EB-C6AD16683CA4}"/>
    <cellStyle name="Separador de milhares 25 7 2" xfId="17886" xr:uid="{8C9EAEA8-717D-495A-BB2B-AD2BA960CB01}"/>
    <cellStyle name="Separador de milhares 25 7 2 2" xfId="23112" xr:uid="{7A8E748E-47EB-47D3-8F71-F9724EFBE47E}"/>
    <cellStyle name="Separador de milhares 25 7 3" xfId="20556" xr:uid="{487181DE-B285-48BA-AE98-113EF58C30CE}"/>
    <cellStyle name="Separador de milhares 25 8" xfId="15817" xr:uid="{6627669E-0987-46FF-B18B-534F5E64A522}"/>
    <cellStyle name="Separador de milhares 25 8 2" xfId="21047" xr:uid="{171B755E-856D-40D4-BDA8-BA19C9A84184}"/>
    <cellStyle name="Separador de milhares 25 9" xfId="18452" xr:uid="{17A63760-8B11-446B-9E49-B48224976BD9}"/>
    <cellStyle name="Separador de milhares 26" xfId="1002" xr:uid="{2954C98A-89F4-4A3F-AC22-5CDE515CEE78}"/>
    <cellStyle name="Separador de milhares 26 10" xfId="9263" xr:uid="{ABB82512-8B12-4240-85DE-510F91AB5502}"/>
    <cellStyle name="Separador de milhares 26 2" xfId="1815" xr:uid="{DD148420-8A97-4A47-B9E7-6451EB1FDDFD}"/>
    <cellStyle name="Separador de milhares 26 2 2" xfId="4853" xr:uid="{3CA28AC3-68B6-4180-9379-B4339460F0EC}"/>
    <cellStyle name="Separador de milhares 26 2 2 2" xfId="12653" xr:uid="{E9C41689-AE18-4877-BBA9-F0A3941D73DB}"/>
    <cellStyle name="Separador de milhares 26 2 2 2 2" xfId="15171" xr:uid="{30DAFE61-6EAC-4108-9269-C39098FCA0D7}"/>
    <cellStyle name="Separador de milhares 26 2 2 2 2 2" xfId="17756" xr:uid="{2F3EE958-47A3-45C4-B0C5-083C9CFF3A1F}"/>
    <cellStyle name="Separador de milhares 26 2 2 2 2 2 2" xfId="22982" xr:uid="{03F35B1B-1EE7-4EB6-A33A-2566C856D926}"/>
    <cellStyle name="Separador de milhares 26 2 2 2 2 3" xfId="20413" xr:uid="{D21FF83B-5D76-4A9D-BFE7-3D0A14D3B7C6}"/>
    <cellStyle name="Separador de milhares 26 2 2 2 3" xfId="16717" xr:uid="{161ACC88-06A3-414B-98AD-62BB263378B2}"/>
    <cellStyle name="Separador de milhares 26 2 2 2 3 2" xfId="21946" xr:uid="{B989E648-9916-4C22-BBA3-F679EC4BE465}"/>
    <cellStyle name="Separador de milhares 26 2 2 2 4" xfId="19364" xr:uid="{B4AFD269-4179-497D-B965-49DDDBA60878}"/>
    <cellStyle name="Separador de milhares 26 2 2 3" xfId="14361" xr:uid="{D824914C-6F2F-4EFD-92C0-A323C3BD5A16}"/>
    <cellStyle name="Separador de milhares 26 2 2 3 2" xfId="17394" xr:uid="{B8630B7B-A986-44F7-A6B8-4E347F79986F}"/>
    <cellStyle name="Separador de milhares 26 2 2 3 2 2" xfId="22620" xr:uid="{4A564FDC-52B5-42A2-91A8-1BD841ADD7ED}"/>
    <cellStyle name="Separador de milhares 26 2 2 3 3" xfId="20047" xr:uid="{A34C8243-D6A8-4AAA-9C1C-A639A5DDEFC6}"/>
    <cellStyle name="Separador de milhares 26 2 2 4" xfId="15545" xr:uid="{8B899842-4DFB-4DBC-B565-EE47C9A794DB}"/>
    <cellStyle name="Separador de milhares 26 2 2 4 2" xfId="18117" xr:uid="{AB300771-F16E-4552-94D4-D003EC1E8D5A}"/>
    <cellStyle name="Separador de milhares 26 2 2 4 2 2" xfId="23343" xr:uid="{2D81ED34-242C-49BC-AC30-40FBE2823E09}"/>
    <cellStyle name="Separador de milhares 26 2 2 4 3" xfId="20787" xr:uid="{0DDD4BF9-A0BB-4A57-901C-53539CFCAF22}"/>
    <cellStyle name="Separador de milhares 26 2 2 5" xfId="16104" xr:uid="{F91CD7A8-0584-4EF5-AA4E-C0DE69A667D2}"/>
    <cellStyle name="Separador de milhares 26 2 2 5 2" xfId="21334" xr:uid="{CE02D52C-B685-4BCA-972F-133136F0DB69}"/>
    <cellStyle name="Separador de milhares 26 2 2 6" xfId="18752" xr:uid="{16D256A1-CE3A-4383-A32D-D57D77639A80}"/>
    <cellStyle name="Separador de milhares 26 2 2 7" xfId="12011" xr:uid="{06E18B77-CF9A-4952-9C5A-55A9AE48DF82}"/>
    <cellStyle name="Separador de milhares 26 2 3" xfId="12380" xr:uid="{31CF2010-5171-4032-87D9-FEC8459925A9}"/>
    <cellStyle name="Separador de milhares 26 2 3 2" xfId="14984" xr:uid="{6A1C1DBD-45D6-4CC7-A213-3D56E9F82BA7}"/>
    <cellStyle name="Separador de milhares 26 2 3 2 2" xfId="17569" xr:uid="{62D9B58A-FC6C-4DBB-9C9B-288CE44E2732}"/>
    <cellStyle name="Separador de milhares 26 2 3 2 2 2" xfId="22795" xr:uid="{A9D5199C-B9B0-4777-8DA2-93CEE8CB6249}"/>
    <cellStyle name="Separador de milhares 26 2 3 2 3" xfId="20226" xr:uid="{A5CC56BF-1C98-4871-83D9-25D21DEF9A3F}"/>
    <cellStyle name="Separador de milhares 26 2 3 3" xfId="16444" xr:uid="{54CC109E-A7B1-4459-9D22-07582E338425}"/>
    <cellStyle name="Separador de milhares 26 2 3 3 2" xfId="21673" xr:uid="{5E8915B4-8208-4E51-89C7-2BC3BF39F69C}"/>
    <cellStyle name="Separador de milhares 26 2 3 4" xfId="19091" xr:uid="{9CF44F7E-863A-4D26-A618-579195B41913}"/>
    <cellStyle name="Separador de milhares 26 2 4" xfId="13349" xr:uid="{6FAB0DF2-5DE7-4C96-9708-1A14EF84306E}"/>
    <cellStyle name="Separador de milhares 26 2 4 2" xfId="17219" xr:uid="{663400F3-99C3-4809-BADC-5B07C036CA4A}"/>
    <cellStyle name="Separador de milhares 26 2 4 2 2" xfId="22445" xr:uid="{77849E11-52E2-4CFE-AB0B-339F9F217980}"/>
    <cellStyle name="Separador de milhares 26 2 4 3" xfId="19867" xr:uid="{B949CBE6-FA62-4A5F-BF87-CE7E85078775}"/>
    <cellStyle name="Separador de milhares 26 2 5" xfId="15358" xr:uid="{6DF36D2D-2E60-40FF-9C61-6108FB35DA79}"/>
    <cellStyle name="Separador de milhares 26 2 5 2" xfId="17930" xr:uid="{DACCDC77-052F-4C31-A002-6F7F357160C2}"/>
    <cellStyle name="Separador de milhares 26 2 5 2 2" xfId="23156" xr:uid="{7CD23901-1E41-4170-A61D-A29F7216B272}"/>
    <cellStyle name="Separador de milhares 26 2 5 3" xfId="20600" xr:uid="{A5D6351C-B06E-4CD1-B3EA-73C5627D8756}"/>
    <cellStyle name="Separador de milhares 26 2 6" xfId="15844" xr:uid="{1BFDA172-BA66-4FAC-855B-D7E8EA464EF8}"/>
    <cellStyle name="Separador de milhares 26 2 6 2" xfId="21074" xr:uid="{15C616AF-AAAB-4531-8CA0-3F8C9EF6BD49}"/>
    <cellStyle name="Separador de milhares 26 2 7" xfId="18479" xr:uid="{706AFA2A-3359-4978-9A07-00DA6C73545B}"/>
    <cellStyle name="Separador de milhares 26 2 8" xfId="9460" xr:uid="{6A55F389-E318-43D7-817A-6C26B15CFA49}"/>
    <cellStyle name="Separador de milhares 26 3" xfId="6090" xr:uid="{F5DD7FFC-71F1-446E-9809-5D85CCA87B3A}"/>
    <cellStyle name="Separador de milhares 26 3 2" xfId="12046" xr:uid="{45BD301F-3493-4BFD-BA9B-2A9835CF38D7}"/>
    <cellStyle name="Separador de milhares 26 3 2 2" xfId="12688" xr:uid="{FBB9ED2C-5F7F-4F16-99E4-5FDB73B453C2}"/>
    <cellStyle name="Separador de milhares 26 3 2 2 2" xfId="16752" xr:uid="{306E25C2-25E7-4057-816E-24D1FBADA610}"/>
    <cellStyle name="Separador de milhares 26 3 2 2 2 2" xfId="21981" xr:uid="{39616355-54BF-4FF5-BC61-5C701AADA45E}"/>
    <cellStyle name="Separador de milhares 26 3 2 2 3" xfId="19399" xr:uid="{FA33F131-9F05-4857-9230-DAA29805A0B9}"/>
    <cellStyle name="Separador de milhares 26 3 2 3" xfId="15206" xr:uid="{0D4D3DBE-D985-410C-A687-2FC1133D6799}"/>
    <cellStyle name="Separador de milhares 26 3 2 3 2" xfId="17791" xr:uid="{9B959C1A-1396-4642-B280-035E706D14C1}"/>
    <cellStyle name="Separador de milhares 26 3 2 3 2 2" xfId="23017" xr:uid="{71A3887A-253C-44B3-B5AD-2CE25BDD46AC}"/>
    <cellStyle name="Separador de milhares 26 3 2 3 3" xfId="20448" xr:uid="{4A107493-2D8A-45AC-BEDB-9C215EEA158B}"/>
    <cellStyle name="Separador de milhares 26 3 2 4" xfId="16139" xr:uid="{C6F9F283-E796-4112-B7FB-6753AD7A2BCD}"/>
    <cellStyle name="Separador de milhares 26 3 2 4 2" xfId="21369" xr:uid="{65B7D226-4B51-4950-B272-392DE6348B3C}"/>
    <cellStyle name="Separador de milhares 26 3 2 5" xfId="18787" xr:uid="{BAE9C53D-9E9E-49D0-B65B-DBF1BA8A5FF8}"/>
    <cellStyle name="Separador de milhares 26 3 3" xfId="12415" xr:uid="{3EA80698-FB4F-4973-99CA-DA1394E121E1}"/>
    <cellStyle name="Separador de milhares 26 3 3 2" xfId="16479" xr:uid="{00245AE5-9A1D-4952-A9D9-5D3DDFD56A93}"/>
    <cellStyle name="Separador de milhares 26 3 3 2 2" xfId="21708" xr:uid="{06F3F44C-3C52-49DB-A00B-18342B177C79}"/>
    <cellStyle name="Separador de milhares 26 3 3 3" xfId="19126" xr:uid="{D7BDB839-71CF-4DFC-9659-ABC5D973AA66}"/>
    <cellStyle name="Separador de milhares 26 3 4" xfId="14838" xr:uid="{08B5F10B-6DFD-4AAA-919F-52A288534EE4}"/>
    <cellStyle name="Separador de milhares 26 3 4 2" xfId="17429" xr:uid="{2F4BAB1D-D997-4B53-91E7-F69BFFFD0ABF}"/>
    <cellStyle name="Separador de milhares 26 3 4 2 2" xfId="22655" xr:uid="{41169D33-239F-45AB-B2C5-146D97A44378}"/>
    <cellStyle name="Separador de milhares 26 3 4 3" xfId="20084" xr:uid="{A3976D19-493F-4FD9-B9DF-EF4094E518D4}"/>
    <cellStyle name="Separador de milhares 26 3 5" xfId="15580" xr:uid="{25B45FD9-8181-42AA-B527-4FDE3597A013}"/>
    <cellStyle name="Separador de milhares 26 3 5 2" xfId="18152" xr:uid="{0E2634DF-10CE-4CCC-BDD7-F1C0DAFBFFA1}"/>
    <cellStyle name="Separador de milhares 26 3 5 2 2" xfId="23378" xr:uid="{A8B3165E-9572-4BAA-B119-8C609F062B15}"/>
    <cellStyle name="Separador de milhares 26 3 5 3" xfId="20822" xr:uid="{D96A8497-B38B-423A-B936-C8E259E20151}"/>
    <cellStyle name="Separador de milhares 26 3 6" xfId="15879" xr:uid="{9637F35B-49FE-4440-8832-8BE435E51BFC}"/>
    <cellStyle name="Separador de milhares 26 3 6 2" xfId="21109" xr:uid="{456BEB46-1CDF-495A-8F16-07B46CE7F606}"/>
    <cellStyle name="Separador de milhares 26 3 7" xfId="18514" xr:uid="{27170DF1-798D-472A-B193-E4C916F119B9}"/>
    <cellStyle name="Separador de milhares 26 3 8" xfId="10697" xr:uid="{0A410958-3373-4CCB-B35A-7644A99FA791}"/>
    <cellStyle name="Separador de milhares 26 4" xfId="4382" xr:uid="{1BE9F6BB-F93B-4B3D-B16D-54FD5D4062FE}"/>
    <cellStyle name="Separador de milhares 26 4 2" xfId="12627" xr:uid="{A788A6D3-53A6-468D-A916-A396974C37F6}"/>
    <cellStyle name="Separador de milhares 26 4 2 2" xfId="15145" xr:uid="{ADF0D7CC-8050-4FA4-AA1E-AFDD4EC0F5E7}"/>
    <cellStyle name="Separador de milhares 26 4 2 2 2" xfId="17730" xr:uid="{9CBA16C2-C487-4604-8406-CA80A26CA63C}"/>
    <cellStyle name="Separador de milhares 26 4 2 2 2 2" xfId="22956" xr:uid="{5F15B895-ADF4-43F2-B421-ADB5BBC7246F}"/>
    <cellStyle name="Separador de milhares 26 4 2 2 3" xfId="20387" xr:uid="{66783F71-AB12-42C8-B285-9A4BBFD3C730}"/>
    <cellStyle name="Separador de milhares 26 4 2 3" xfId="16691" xr:uid="{7B7806FF-A3A9-4D17-9734-48CD8E3231FC}"/>
    <cellStyle name="Separador de milhares 26 4 2 3 2" xfId="21920" xr:uid="{EE050201-4458-4DD0-AEB3-52777E5200BC}"/>
    <cellStyle name="Separador de milhares 26 4 2 4" xfId="19338" xr:uid="{3C0A607C-1D04-49C8-9744-E91E85FD76ED}"/>
    <cellStyle name="Separador de milhares 26 4 3" xfId="14183" xr:uid="{E1BEF82B-11DE-4731-A668-5791BD41B840}"/>
    <cellStyle name="Separador de milhares 26 4 3 2" xfId="17368" xr:uid="{4BB9236F-2034-426D-98C4-6F1727EED01C}"/>
    <cellStyle name="Separador de milhares 26 4 3 2 2" xfId="22594" xr:uid="{F2E19E6A-DB6E-4A0F-96C4-E17513DDF0A4}"/>
    <cellStyle name="Separador de milhares 26 4 3 3" xfId="20021" xr:uid="{9C1E2282-F0C0-4817-9FBF-2E1590F0DBD5}"/>
    <cellStyle name="Separador de milhares 26 4 4" xfId="15519" xr:uid="{EB239DC0-FA01-4976-A4F8-6EF230275254}"/>
    <cellStyle name="Separador de milhares 26 4 4 2" xfId="18091" xr:uid="{40ADA83B-DB8F-47C2-B005-E6E34CC3964C}"/>
    <cellStyle name="Separador de milhares 26 4 4 2 2" xfId="23317" xr:uid="{5F9CE057-3123-4591-BBF3-9517E8BAEF58}"/>
    <cellStyle name="Separador de milhares 26 4 4 3" xfId="20761" xr:uid="{F1F8BA0C-452E-43C5-8D6B-F7ECF6F2CC26}"/>
    <cellStyle name="Separador de milhares 26 4 5" xfId="16078" xr:uid="{9EE37AC4-7401-49C7-9022-CAAC5540457F}"/>
    <cellStyle name="Separador de milhares 26 4 5 2" xfId="21308" xr:uid="{676C7C32-FBB0-4EC9-AF25-A321EC5C2BA7}"/>
    <cellStyle name="Separador de milhares 26 4 6" xfId="18726" xr:uid="{6B2DBDA2-587B-4945-966E-D84EF968799C}"/>
    <cellStyle name="Separador de milhares 26 4 7" xfId="11985" xr:uid="{79C0DA8D-3CFE-4BF8-BD01-5207B414BE2D}"/>
    <cellStyle name="Separador de milhares 26 5" xfId="12353" xr:uid="{F083B9B7-BC20-4D6C-AB6B-A7680341104E}"/>
    <cellStyle name="Separador de milhares 26 5 2" xfId="14942" xr:uid="{43B7A7D1-C9A6-40C6-98A2-CB38EF25FB87}"/>
    <cellStyle name="Separador de milhares 26 5 2 2" xfId="17527" xr:uid="{5767E8B0-ED85-412A-8DE4-1FD0A9E9B101}"/>
    <cellStyle name="Separador de milhares 26 5 2 2 2" xfId="22753" xr:uid="{6CA57087-61DD-400F-8451-32E0036FE1F1}"/>
    <cellStyle name="Separador de milhares 26 5 2 3" xfId="20184" xr:uid="{4C8B828F-3F5F-4BB8-A101-5B8301BA10C5}"/>
    <cellStyle name="Separador de milhares 26 5 3" xfId="16418" xr:uid="{42461A29-1E19-4B03-BE97-522BA92B140A}"/>
    <cellStyle name="Separador de milhares 26 5 3 2" xfId="21647" xr:uid="{5FCA83A5-9F1B-4250-A474-0C77F09589C9}"/>
    <cellStyle name="Separador de milhares 26 5 4" xfId="19065" xr:uid="{5DEFC31B-2EAE-45E5-90EA-7B0FB15A4D53}"/>
    <cellStyle name="Separador de milhares 26 6" xfId="13185" xr:uid="{8BBC3FEA-5860-4EBC-95F1-906973757CDA}"/>
    <cellStyle name="Separador de milhares 26 6 2" xfId="17177" xr:uid="{FEBB7B15-A7F0-4326-95AD-C866F0BF3517}"/>
    <cellStyle name="Separador de milhares 26 6 2 2" xfId="22403" xr:uid="{71F008EB-70AF-4658-9D7D-F1DFAD2A33BF}"/>
    <cellStyle name="Separador de milhares 26 6 3" xfId="19822" xr:uid="{D6D987C7-ABD7-4FDA-9F52-AFB3E5A562D2}"/>
    <cellStyle name="Separador de milhares 26 7" xfId="15316" xr:uid="{8FB19B63-1509-4019-9040-01E4FE49372D}"/>
    <cellStyle name="Separador de milhares 26 7 2" xfId="17888" xr:uid="{0A550B8A-8DC5-4BFC-867D-C27D7592A27F}"/>
    <cellStyle name="Separador de milhares 26 7 2 2" xfId="23114" xr:uid="{DED1B991-0E77-4FE7-9345-0D6217FBEEFA}"/>
    <cellStyle name="Separador de milhares 26 7 3" xfId="20558" xr:uid="{05315B11-77C2-466F-A5EB-19DF7AD31646}"/>
    <cellStyle name="Separador de milhares 26 8" xfId="15818" xr:uid="{39CB42B1-8143-43AB-8E8E-0B0011C0BC38}"/>
    <cellStyle name="Separador de milhares 26 8 2" xfId="21048" xr:uid="{75D6B372-20D1-4713-9E12-CD87EB4DF36C}"/>
    <cellStyle name="Separador de milhares 26 9" xfId="18453" xr:uid="{EDEDEA0D-AF9B-4ACF-811D-54E06C4A45D9}"/>
    <cellStyle name="Separador de milhares 27" xfId="1003" xr:uid="{6E8F79E2-A932-4A75-88A1-CD546C28C65E}"/>
    <cellStyle name="Separador de milhares 27 2" xfId="1816" xr:uid="{76C09DD3-9F87-482B-AC0A-4389F904F091}"/>
    <cellStyle name="Separador de milhares 27 2 2" xfId="14985" xr:uid="{C1E8EF88-B6EC-4EEA-BBC5-90B06D8248EB}"/>
    <cellStyle name="Separador de milhares 27 2 2 2" xfId="17570" xr:uid="{D5B152C6-313D-4565-A9D4-868B76E4C461}"/>
    <cellStyle name="Separador de milhares 27 2 2 2 2" xfId="22796" xr:uid="{82E166C3-922E-4027-A6FC-A9ECFB11BCA0}"/>
    <cellStyle name="Separador de milhares 27 2 2 3" xfId="20227" xr:uid="{10051B2D-2050-4CA9-A8F3-70687EE35E93}"/>
    <cellStyle name="Separador de milhares 27 2 3" xfId="15359" xr:uid="{9182EECE-CA0D-484C-B479-B7444545A023}"/>
    <cellStyle name="Separador de milhares 27 2 3 2" xfId="17931" xr:uid="{712B7659-6E82-4C44-809F-21BB3062D4E9}"/>
    <cellStyle name="Separador de milhares 27 2 3 2 2" xfId="23157" xr:uid="{01B2CCB8-CBAC-4FFE-AD11-504179982156}"/>
    <cellStyle name="Separador de milhares 27 2 3 3" xfId="20601" xr:uid="{6A297FC0-5608-43A9-AAD7-B1931FD57057}"/>
    <cellStyle name="Separador de milhares 27 2 4" xfId="17220" xr:uid="{DA41A782-0991-42E6-96CC-77FB940DF36E}"/>
    <cellStyle name="Separador de milhares 27 2 4 2" xfId="22446" xr:uid="{E1C37854-AA74-4AB6-B007-EF3BD73BB7B6}"/>
    <cellStyle name="Separador de milhares 27 2 5" xfId="19868" xr:uid="{C39581F6-AF3B-43B9-B166-C97B89BC320E}"/>
    <cellStyle name="Separador de milhares 27 2 6" xfId="13350" xr:uid="{F768C7DE-5C24-4436-A53D-8D1DFBF0B17B}"/>
    <cellStyle name="Separador de milhares 27 3" xfId="14943" xr:uid="{BF46196C-D4CB-4701-A299-D1E1221A4FDD}"/>
    <cellStyle name="Separador de milhares 27 3 2" xfId="17528" xr:uid="{23F1F3F8-2494-41E3-AED5-B6ADCCC64D25}"/>
    <cellStyle name="Separador de milhares 27 3 2 2" xfId="22754" xr:uid="{24211223-C8E8-48DB-BB9D-3C2432890AE3}"/>
    <cellStyle name="Separador de milhares 27 3 3" xfId="20185" xr:uid="{D84017BE-E3E1-47DE-9152-F1BE71B02522}"/>
    <cellStyle name="Separador de milhares 27 4" xfId="15317" xr:uid="{A54D6930-137F-4E87-BAA0-56DA291E96F3}"/>
    <cellStyle name="Separador de milhares 27 4 2" xfId="17889" xr:uid="{DE7F2F65-BA13-431B-98AA-B55E195786BF}"/>
    <cellStyle name="Separador de milhares 27 4 2 2" xfId="23115" xr:uid="{6A5A1A8D-19D0-425F-B3BF-9A0796D8D9D0}"/>
    <cellStyle name="Separador de milhares 27 4 3" xfId="20559" xr:uid="{35105CBF-8B60-487F-A651-15915313DF54}"/>
    <cellStyle name="Separador de milhares 27 5" xfId="17178" xr:uid="{FFCD6FA0-B62C-49EF-9D84-AB23DE81642D}"/>
    <cellStyle name="Separador de milhares 27 5 2" xfId="22404" xr:uid="{0FC30FD8-CE2B-4AB5-9DA6-FA610E8A708E}"/>
    <cellStyle name="Separador de milhares 27 6" xfId="19823" xr:uid="{0C81498F-61E4-4F6A-A25A-AE2A435BAE02}"/>
    <cellStyle name="Separador de milhares 27 7" xfId="13186" xr:uid="{47BC5154-7CE7-48E0-86E3-9881F566B03E}"/>
    <cellStyle name="Separador de milhares 28" xfId="1004" xr:uid="{3F3BE13B-D444-49AC-8D98-B49846F4F403}"/>
    <cellStyle name="Separador de milhares 28 2" xfId="1817" xr:uid="{2908F6C2-32DE-4E6A-9DDA-1381B4E2A37B}"/>
    <cellStyle name="Separador de milhares 28 2 2" xfId="14986" xr:uid="{C51E1ECF-2478-440D-94AC-8BCCC3F30CBA}"/>
    <cellStyle name="Separador de milhares 28 2 2 2" xfId="17571" xr:uid="{98FB594E-E99D-4EFF-B523-8045E0007851}"/>
    <cellStyle name="Separador de milhares 28 2 2 2 2" xfId="22797" xr:uid="{C3742263-ED18-45F0-A3A8-8859C3718942}"/>
    <cellStyle name="Separador de milhares 28 2 2 3" xfId="20228" xr:uid="{3B32E15A-2210-42D1-A3E4-D89017A4D089}"/>
    <cellStyle name="Separador de milhares 28 2 3" xfId="15360" xr:uid="{B0F1F644-06D6-4964-B493-FB334E7B2BDC}"/>
    <cellStyle name="Separador de milhares 28 2 3 2" xfId="17932" xr:uid="{FFB1420E-9F1B-4D85-A8DC-0167409E7C4D}"/>
    <cellStyle name="Separador de milhares 28 2 3 2 2" xfId="23158" xr:uid="{132904FE-D5B7-44A9-9075-F5D20B0AE913}"/>
    <cellStyle name="Separador de milhares 28 2 3 3" xfId="20602" xr:uid="{6DCC0C19-C060-41CE-B28C-923E4FE56E81}"/>
    <cellStyle name="Separador de milhares 28 2 4" xfId="17221" xr:uid="{C1051187-ADB9-421B-B742-4B8A1702D3BB}"/>
    <cellStyle name="Separador de milhares 28 2 4 2" xfId="22447" xr:uid="{D0640859-FD6F-4B54-9815-DA3B94BAD240}"/>
    <cellStyle name="Separador de milhares 28 2 5" xfId="19869" xr:uid="{D6BFED78-6DFA-4957-974A-F3FCEF8BEE98}"/>
    <cellStyle name="Separador de milhares 28 2 6" xfId="13351" xr:uid="{3BC9F7F8-54A1-4D86-AF5C-08159A964918}"/>
    <cellStyle name="Separador de milhares 28 3" xfId="14944" xr:uid="{68B14646-8953-4EF8-9914-914392A382E9}"/>
    <cellStyle name="Separador de milhares 28 3 2" xfId="17529" xr:uid="{1B347B24-B3B2-41C1-BD4E-3C8E7F991F4C}"/>
    <cellStyle name="Separador de milhares 28 3 2 2" xfId="22755" xr:uid="{4770F4D4-D8BC-49A8-904B-711AADB9F7D7}"/>
    <cellStyle name="Separador de milhares 28 3 3" xfId="20186" xr:uid="{98660E79-3000-4AEF-92E8-DF9196E9EBBF}"/>
    <cellStyle name="Separador de milhares 28 4" xfId="15318" xr:uid="{5AF42F30-0477-4B1F-9866-BE1B2E1591DD}"/>
    <cellStyle name="Separador de milhares 28 4 2" xfId="17890" xr:uid="{3145B1BF-0461-418C-8FE2-6FE239F0022D}"/>
    <cellStyle name="Separador de milhares 28 4 2 2" xfId="23116" xr:uid="{D0D8EC1D-97B0-4B49-8119-5439DD8347AD}"/>
    <cellStyle name="Separador de milhares 28 4 3" xfId="20560" xr:uid="{0AF2B521-22E3-4E51-BF54-EDCD2477906E}"/>
    <cellStyle name="Separador de milhares 28 5" xfId="17179" xr:uid="{4A9EC32F-5C97-4FBC-B6BD-0D53A30126C7}"/>
    <cellStyle name="Separador de milhares 28 5 2" xfId="22405" xr:uid="{1E043963-845C-47E8-8EDF-BCF174F72A10}"/>
    <cellStyle name="Separador de milhares 28 6" xfId="19824" xr:uid="{A3D07B70-7A3F-435B-A9E5-DB59E81C2D57}"/>
    <cellStyle name="Separador de milhares 28 7" xfId="13187" xr:uid="{F4E0B155-1BEA-432C-967B-073FE3533BA3}"/>
    <cellStyle name="Separador de milhares 29" xfId="1039" xr:uid="{E131900D-DFE9-48C8-A172-EA74E62F79AA}"/>
    <cellStyle name="Separador de milhares 29 2" xfId="1820" xr:uid="{AE26D4C8-A62E-48FF-A9EA-28AB4A136B89}"/>
    <cellStyle name="Separador de milhares 29 2 2" xfId="14988" xr:uid="{E6A44227-7C90-4E57-9D09-503E0D71DDD9}"/>
    <cellStyle name="Separador de milhares 29 2 2 2" xfId="17573" xr:uid="{782D2FF1-E3BF-4F68-9A6A-8E5006321A7F}"/>
    <cellStyle name="Separador de milhares 29 2 2 2 2" xfId="22799" xr:uid="{18890A38-768B-4E79-8C4F-89EBC4FD24F5}"/>
    <cellStyle name="Separador de milhares 29 2 2 3" xfId="20230" xr:uid="{2BD68208-7A8F-44CE-9929-318C5434792F}"/>
    <cellStyle name="Separador de milhares 29 2 3" xfId="15362" xr:uid="{48505C71-A1A0-4357-8925-78243A7A47A7}"/>
    <cellStyle name="Separador de milhares 29 2 3 2" xfId="17934" xr:uid="{E2B8BA49-0580-4DDA-9E2E-4835FD12A8D7}"/>
    <cellStyle name="Separador de milhares 29 2 3 2 2" xfId="23160" xr:uid="{A63EBCDE-D0F5-43F7-A31E-D4071B4BDBBB}"/>
    <cellStyle name="Separador de milhares 29 2 3 3" xfId="20604" xr:uid="{BC81D16A-CD90-4FB2-A032-7B4DEAD53CC9}"/>
    <cellStyle name="Separador de milhares 29 2 4" xfId="17223" xr:uid="{DB4163E4-1CC7-4939-BB65-85F04E61F7BB}"/>
    <cellStyle name="Separador de milhares 29 2 4 2" xfId="22449" xr:uid="{60896CE8-A3B4-44B6-86EC-C5BC64D7F5E3}"/>
    <cellStyle name="Separador de milhares 29 2 5" xfId="19871" xr:uid="{1685C9C3-B19B-484E-B970-BFEAE420630B}"/>
    <cellStyle name="Separador de milhares 29 2 6" xfId="13353" xr:uid="{DF0E6D89-DB83-49DB-94F0-549415727785}"/>
    <cellStyle name="Separador de milhares 29 3" xfId="14945" xr:uid="{1B596A36-7FDB-4980-8264-47A570A8A0A9}"/>
    <cellStyle name="Separador de milhares 29 3 2" xfId="17530" xr:uid="{9E3D0065-CC00-4F60-9EA2-D63B43BD0EC8}"/>
    <cellStyle name="Separador de milhares 29 3 2 2" xfId="22756" xr:uid="{2F06677D-5CC3-4869-92BA-D47F278B84FD}"/>
    <cellStyle name="Separador de milhares 29 3 3" xfId="20187" xr:uid="{833A412F-7EC9-40AC-BBFB-2263B4D1B210}"/>
    <cellStyle name="Separador de milhares 29 4" xfId="15319" xr:uid="{911841D5-C146-4755-9D32-F08B067E5753}"/>
    <cellStyle name="Separador de milhares 29 4 2" xfId="17891" xr:uid="{1DB4CA45-D544-4113-835A-61149E57B408}"/>
    <cellStyle name="Separador de milhares 29 4 2 2" xfId="23117" xr:uid="{E08D2416-943A-4663-9A93-8A9833508927}"/>
    <cellStyle name="Separador de milhares 29 4 3" xfId="20561" xr:uid="{0A8BAE17-D190-4790-B83E-83A7CB8B2E70}"/>
    <cellStyle name="Separador de milhares 29 5" xfId="17180" xr:uid="{142DC281-61D6-4FB1-9AF3-B4E42DDE8E48}"/>
    <cellStyle name="Separador de milhares 29 5 2" xfId="22406" xr:uid="{3B24EA73-2F86-4348-8ECE-9B95F012864E}"/>
    <cellStyle name="Separador de milhares 29 6" xfId="19825" xr:uid="{73287ABF-16C7-4FB8-BCC2-BC8B63A73B38}"/>
    <cellStyle name="Separador de milhares 29 7" xfId="13188" xr:uid="{406AC4F8-3207-44B5-9F7E-011B0C36DBEA}"/>
    <cellStyle name="Separador de milhares 3" xfId="140" xr:uid="{DA1537B1-82B8-4E5F-BF5D-AC26110DD868}"/>
    <cellStyle name="Separador de milhares 3 10" xfId="12198" xr:uid="{BC98A0E5-C0B1-4976-8CD8-3709A2EAFFBE}"/>
    <cellStyle name="Separador de milhares 3 10 2" xfId="16265" xr:uid="{83F88955-CADC-4942-9AB4-8DAE2E7DB18A}"/>
    <cellStyle name="Separador de milhares 3 10 2 2" xfId="21494" xr:uid="{49C30BA3-FF6E-48A7-B5B6-5C43F57E4DC8}"/>
    <cellStyle name="Separador de milhares 3 10 3" xfId="18912" xr:uid="{5D0C25AA-68D5-4E11-9667-D05712A286A4}"/>
    <cellStyle name="Separador de milhares 3 11" xfId="13128" xr:uid="{07D6367F-42DC-4DF5-A7D7-F0C97A1C2577}"/>
    <cellStyle name="Separador de milhares 3 11 2" xfId="17153" xr:uid="{D1111F9D-9453-4DC6-B83A-0481D976CC97}"/>
    <cellStyle name="Separador de milhares 3 11 2 2" xfId="22379" xr:uid="{0B91CD21-EC6C-48DC-B387-A877ECC9864F}"/>
    <cellStyle name="Separador de milhares 3 11 3" xfId="19797" xr:uid="{7821C2C2-F003-4674-98AB-5E68C5B4FCA7}"/>
    <cellStyle name="Separador de milhares 3 12" xfId="15291" xr:uid="{1E1795F3-0733-42A7-A3BF-0E3959580889}"/>
    <cellStyle name="Separador de milhares 3 12 2" xfId="17863" xr:uid="{2633E8EE-81E3-4C37-B7B7-F60FC3FF7E1F}"/>
    <cellStyle name="Separador de milhares 3 12 2 2" xfId="23089" xr:uid="{A8183E1C-DA54-49D7-80B5-89643596EA34}"/>
    <cellStyle name="Separador de milhares 3 12 3" xfId="20533" xr:uid="{09131845-55FC-4620-AF0B-592D0351AF3B}"/>
    <cellStyle name="Separador de milhares 3 13" xfId="15678" xr:uid="{A17F0570-115B-4152-896E-F0131D1EE802}"/>
    <cellStyle name="Separador de milhares 3 13 2" xfId="20909" xr:uid="{159C1CB9-5D5A-4F76-A76C-B380286D2D78}"/>
    <cellStyle name="Separador de milhares 3 14" xfId="18301" xr:uid="{5E895AFA-F740-443F-B18B-5AE7BA5E9200}"/>
    <cellStyle name="Separador de milhares 3 15" xfId="7366" xr:uid="{360C112C-6FEF-4268-AE1F-750B291F4437}"/>
    <cellStyle name="Separador de milhares 3 2" xfId="147" xr:uid="{0E8DF7A2-3C2F-4D12-B703-9D39980FF6EB}"/>
    <cellStyle name="Separador de milhares 3 2 10" xfId="13240" xr:uid="{E7FC1AF0-485E-484D-A9DA-9B442976E267}"/>
    <cellStyle name="Separador de milhares 3 2 10 2" xfId="17194" xr:uid="{05EEE88C-F733-4416-9A1F-E5A97C240949}"/>
    <cellStyle name="Separador de milhares 3 2 10 2 2" xfId="22420" xr:uid="{0981013E-4EE6-43AE-97A7-400A00953DFD}"/>
    <cellStyle name="Separador de milhares 3 2 10 3" xfId="19840" xr:uid="{C261ABF0-CC7B-4937-83B8-2EE99F45DD17}"/>
    <cellStyle name="Separador de milhares 3 2 11" xfId="15333" xr:uid="{AF06C086-6A8F-46E2-991A-F94B80B78C8A}"/>
    <cellStyle name="Separador de milhares 3 2 11 2" xfId="17905" xr:uid="{7E7F3E4A-A6A0-4FCB-A354-4F764F98398B}"/>
    <cellStyle name="Separador de milhares 3 2 11 2 2" xfId="23131" xr:uid="{487599D3-12ED-4402-B2C0-358B6D19328E}"/>
    <cellStyle name="Separador de milhares 3 2 11 3" xfId="20575" xr:uid="{55256C3D-559F-4442-B017-F3D6B68293B7}"/>
    <cellStyle name="Separador de milhares 3 2 12" xfId="15679" xr:uid="{8375EE4C-EE58-460E-8F92-12AD1ACEBD63}"/>
    <cellStyle name="Separador de milhares 3 2 12 2" xfId="20910" xr:uid="{87D8993A-86B9-4F7E-97DF-F15318363C93}"/>
    <cellStyle name="Separador de milhares 3 2 13" xfId="18302" xr:uid="{6245A0CE-2A5C-4E5E-ADA0-6BDFCAC718BB}"/>
    <cellStyle name="Separador de milhares 3 2 14" xfId="7367" xr:uid="{0C89C8C6-26C5-4282-8F3A-D9C0B04F2C28}"/>
    <cellStyle name="Separador de milhares 3 2 15" xfId="2170" xr:uid="{ED927D01-A164-4647-9EAF-532C8FEF2376}"/>
    <cellStyle name="Separador de milhares 3 2 15 2" xfId="11888" xr:uid="{0CC6E24E-4021-4A5F-A679-B0EC9FD09A0A}"/>
    <cellStyle name="Separador de milhares 3 2 15 2 2" xfId="12530" xr:uid="{E198F455-25C0-46B0-9094-84E1192FAD36}"/>
    <cellStyle name="Separador de milhares 3 2 15 2 2 2" xfId="16594" xr:uid="{7EEEEDC1-3F5F-476B-8144-7CFCD72134BF}"/>
    <cellStyle name="Separador de milhares 3 2 15 2 2 2 2" xfId="21823" xr:uid="{98677A60-379B-4CD6-9102-7B7708A941F4}"/>
    <cellStyle name="Separador de milhares 3 2 15 2 2 3" xfId="19241" xr:uid="{153A7FC0-B6E0-4B45-A782-5FA82DF72915}"/>
    <cellStyle name="Separador de milhares 3 2 15 2 3" xfId="15048" xr:uid="{7934FCC6-E656-442B-9716-560BDDAFC5A2}"/>
    <cellStyle name="Separador de milhares 3 2 15 2 3 2" xfId="17633" xr:uid="{26AD7C88-1634-4A10-923A-299ECFD96B98}"/>
    <cellStyle name="Separador de milhares 3 2 15 2 3 2 2" xfId="22859" xr:uid="{02086389-EE7E-4930-8B6B-884F89B288D2}"/>
    <cellStyle name="Separador de milhares 3 2 15 2 3 3" xfId="20290" xr:uid="{B233670A-072C-441D-8A79-6E4BD9B312C9}"/>
    <cellStyle name="Separador de milhares 3 2 15 2 4" xfId="15981" xr:uid="{0986BB4A-525E-44A3-A59A-0871551B9EF0}"/>
    <cellStyle name="Separador de milhares 3 2 15 2 4 2" xfId="21211" xr:uid="{924E0A16-7BD1-45DD-B7EE-D46BCBE5DB8B}"/>
    <cellStyle name="Separador de milhares 3 2 15 2 5" xfId="18629" xr:uid="{B6ECD718-C0A0-4487-9E4D-49D2F183B90E}"/>
    <cellStyle name="Separador de milhares 3 2 15 3" xfId="12240" xr:uid="{4024B6D5-4BDC-4C31-AF66-8F8D7FE2F6A9}"/>
    <cellStyle name="Separador de milhares 3 2 15 3 2" xfId="16307" xr:uid="{10E51FE9-FEB7-4966-BA92-4F6D58B576BD}"/>
    <cellStyle name="Separador de milhares 3 2 15 3 2 2" xfId="21536" xr:uid="{EA17EABD-F1DA-487A-8428-70D0C205B31F}"/>
    <cellStyle name="Separador de milhares 3 2 15 3 3" xfId="18954" xr:uid="{ACC699CC-17FD-4B9C-B046-7DCE5674B789}"/>
    <cellStyle name="Separador de milhares 3 2 15 4" xfId="13426" xr:uid="{ECBDD33D-3E4E-4E25-BB02-09369CBF9ECD}"/>
    <cellStyle name="Separador de milhares 3 2 15 4 2" xfId="17280" xr:uid="{3289405E-9EBC-47E8-BE2E-765FDFE02DC4}"/>
    <cellStyle name="Separador de milhares 3 2 15 4 2 2" xfId="22506" xr:uid="{1891623D-C4BD-4D6F-BAA2-CE66DB98B90A}"/>
    <cellStyle name="Separador de milhares 3 2 15 4 3" xfId="19928" xr:uid="{ED0BCA1C-BEF5-440C-BEDA-E035B494D178}"/>
    <cellStyle name="Separador de milhares 3 2 15 5" xfId="15422" xr:uid="{1ED36D99-1151-4F63-84E5-DA3AB33BF63C}"/>
    <cellStyle name="Separador de milhares 3 2 15 5 2" xfId="17994" xr:uid="{FF484F72-6B9E-4656-A9F3-344D41134FE7}"/>
    <cellStyle name="Separador de milhares 3 2 15 5 2 2" xfId="23220" xr:uid="{340983A8-478E-45C5-8E66-E96C94B570BF}"/>
    <cellStyle name="Separador de milhares 3 2 15 5 3" xfId="20664" xr:uid="{AC41A127-752A-4F18-A64E-7712F49794A6}"/>
    <cellStyle name="Separador de milhares 3 2 15 6" xfId="15720" xr:uid="{7E30E738-4078-4D1F-A03B-701DE854C2F3}"/>
    <cellStyle name="Separador de milhares 3 2 15 6 2" xfId="20951" xr:uid="{9C7B4806-D8F2-44BA-B9E2-18D8099977D3}"/>
    <cellStyle name="Separador de milhares 3 2 15 7" xfId="18343" xr:uid="{A7AA34F4-0C00-4E4D-A24D-B6C4E32C1110}"/>
    <cellStyle name="Separador de milhares 3 2 15 8" xfId="7432" xr:uid="{11B30DAF-79F6-4BE1-B1B7-FD8090163A41}"/>
    <cellStyle name="Separador de milhares 3 2 2" xfId="163" xr:uid="{4AEB7859-B772-497B-813E-4FB85CDFE0AD}"/>
    <cellStyle name="Separador de milhares 3 2 2 10" xfId="18309" xr:uid="{5CD7A544-3296-45FA-8A78-816C4B29CF77}"/>
    <cellStyle name="Separador de milhares 3 2 2 11" xfId="7374" xr:uid="{737B944A-8353-4C9B-A50D-FA16D81460D1}"/>
    <cellStyle name="Separador de milhares 3 2 2 2" xfId="182" xr:uid="{97A72825-8BBE-4378-A3CD-FD7FC5E61319}"/>
    <cellStyle name="Separador de milhares 3 2 2 2 10" xfId="7420" xr:uid="{1E07C1B2-63F0-47FA-A3E3-917B1617B70D}"/>
    <cellStyle name="Separador de milhares 3 2 2 2 2" xfId="277" xr:uid="{B17BA624-22AB-4352-AD46-9899391EE691}"/>
    <cellStyle name="Separador de milhares 3 2 2 2 2 2" xfId="7177" xr:uid="{F88426B4-42BD-4D48-9BDB-FE91EA66D938}"/>
    <cellStyle name="Separador de milhares 3 2 2 2 2 2 2" xfId="12693" xr:uid="{DD217F31-07CC-46BF-8541-CA48DC01C1A2}"/>
    <cellStyle name="Separador de milhares 3 2 2 2 2 2 2 2" xfId="16757" xr:uid="{14B7DC4D-B0D5-473F-898E-45E2DFA8F2A8}"/>
    <cellStyle name="Separador de milhares 3 2 2 2 2 2 2 2 2" xfId="21986" xr:uid="{D27D7B67-F31A-4814-9886-025AE588DB84}"/>
    <cellStyle name="Separador de milhares 3 2 2 2 2 2 2 3" xfId="19404" xr:uid="{A99A78D0-EF49-4582-9570-09C6BB3F06B7}"/>
    <cellStyle name="Separador de milhares 3 2 2 2 2 2 3" xfId="15211" xr:uid="{833DB501-DE97-4935-AED6-D391C7570EBF}"/>
    <cellStyle name="Separador de milhares 3 2 2 2 2 2 3 2" xfId="17796" xr:uid="{5F35BA84-FB81-414A-B8BA-2A2894D5926A}"/>
    <cellStyle name="Separador de milhares 3 2 2 2 2 2 3 2 2" xfId="23022" xr:uid="{1D6D5E37-319E-4DF2-A4A0-B919408D4AD1}"/>
    <cellStyle name="Separador de milhares 3 2 2 2 2 2 3 3" xfId="20453" xr:uid="{268A021B-A847-4595-AF8D-0E252A946B35}"/>
    <cellStyle name="Separador de milhares 3 2 2 2 2 2 4" xfId="16144" xr:uid="{E2CB9910-718F-4B1B-A4D0-E317655F815D}"/>
    <cellStyle name="Separador de milhares 3 2 2 2 2 2 4 2" xfId="21374" xr:uid="{ED8BD54D-CDBF-4BC9-8C33-0CC73D30F7F7}"/>
    <cellStyle name="Separador de milhares 3 2 2 2 2 2 5" xfId="18792" xr:uid="{AB4745E9-C9EA-46CE-994F-F09C4538F9FF}"/>
    <cellStyle name="Separador de milhares 3 2 2 2 2 2 6" xfId="12051" xr:uid="{9FA26629-913C-481F-BC9B-5332F92CBA36}"/>
    <cellStyle name="Separador de milhares 3 2 2 2 2 3" xfId="12425" xr:uid="{23C9F737-AD54-4E62-862A-49BA2125644D}"/>
    <cellStyle name="Separador de milhares 3 2 2 2 2 3 2" xfId="16489" xr:uid="{B6057A89-FBB5-4C07-9E4C-DCF1E4555E45}"/>
    <cellStyle name="Separador de milhares 3 2 2 2 2 3 2 2" xfId="21718" xr:uid="{4B00BE07-391B-43C4-AF8E-977CA1F0C4A4}"/>
    <cellStyle name="Separador de milhares 3 2 2 2 2 3 3" xfId="19136" xr:uid="{E2CADA67-17BD-4357-B48B-635AE01ACCBC}"/>
    <cellStyle name="Separador de milhares 3 2 2 2 2 4" xfId="14850" xr:uid="{765932BD-3F45-4A35-A29E-0854DD9EF32F}"/>
    <cellStyle name="Separador de milhares 3 2 2 2 2 4 2" xfId="17439" xr:uid="{2038AB31-DE8A-45E5-B640-457C2E3DFA65}"/>
    <cellStyle name="Separador de milhares 3 2 2 2 2 4 2 2" xfId="22665" xr:uid="{0A2BD2DC-49A5-45FB-8603-51031D2BBFE4}"/>
    <cellStyle name="Separador de milhares 3 2 2 2 2 4 3" xfId="20096" xr:uid="{51BF7B59-F7D2-49A9-BD1A-811FA7E895BE}"/>
    <cellStyle name="Separador de milhares 3 2 2 2 2 5" xfId="15585" xr:uid="{1C662A24-FC42-4E59-81FE-959E60E3FE10}"/>
    <cellStyle name="Separador de milhares 3 2 2 2 2 5 2" xfId="18157" xr:uid="{7136CBC7-3299-46DB-A789-961793CB37EC}"/>
    <cellStyle name="Separador de milhares 3 2 2 2 2 5 2 2" xfId="23383" xr:uid="{851F45E5-D229-4884-A56C-4ED8B7FF5910}"/>
    <cellStyle name="Separador de milhares 3 2 2 2 2 5 3" xfId="20827" xr:uid="{1138361C-C1C4-4FD8-BDFC-514FEDEADA3E}"/>
    <cellStyle name="Separador de milhares 3 2 2 2 2 6" xfId="15884" xr:uid="{C58A6E1A-CE88-48D3-A7CA-CEA4AA48E650}"/>
    <cellStyle name="Separador de milhares 3 2 2 2 2 6 2" xfId="21114" xr:uid="{188C6D8F-F522-4340-8B31-8B4847A058C9}"/>
    <cellStyle name="Separador de milhares 3 2 2 2 2 7" xfId="18524" xr:uid="{21793B2F-268D-4C90-811B-B5378E95FD56}"/>
    <cellStyle name="Separador de milhares 3 2 2 2 2 8" xfId="11759" xr:uid="{0D59DABE-E9AF-4A9F-8109-2371CEE43557}"/>
    <cellStyle name="Separador de milhares 3 2 2 2 3" xfId="2157" xr:uid="{4EE1ACC5-B519-4A80-AF97-465A86B1E9FD}"/>
    <cellStyle name="Separador de milhares 3 2 2 2 3 2" xfId="12518" xr:uid="{26599F42-D2F8-442C-A6A6-EE5A5AFE397A}"/>
    <cellStyle name="Separador de milhares 3 2 2 2 3 2 2" xfId="16582" xr:uid="{A78F18E6-253C-4510-8B58-E599799E439E}"/>
    <cellStyle name="Separador de milhares 3 2 2 2 3 2 2 2" xfId="21811" xr:uid="{7818BDF3-6B23-4838-A069-4D3959B4B14B}"/>
    <cellStyle name="Separador de milhares 3 2 2 2 3 2 3" xfId="19229" xr:uid="{BF183EFC-A8FE-42F7-B2E5-CE30AA48270B}"/>
    <cellStyle name="Separador de milhares 3 2 2 2 3 3" xfId="15036" xr:uid="{8FC3042A-495E-4396-AB30-DA43FC3AECA7}"/>
    <cellStyle name="Separador de milhares 3 2 2 2 3 3 2" xfId="17621" xr:uid="{F54E6582-3154-4C0C-88C4-41EB09ABA502}"/>
    <cellStyle name="Separador de milhares 3 2 2 2 3 3 2 2" xfId="22847" xr:uid="{89B8FD50-3B80-488C-9697-352D02DAD696}"/>
    <cellStyle name="Separador de milhares 3 2 2 2 3 3 3" xfId="20278" xr:uid="{C44EDE7D-75A2-40C4-AE78-EC5DC43753E1}"/>
    <cellStyle name="Separador de milhares 3 2 2 2 3 4" xfId="15969" xr:uid="{0962CF4B-99BB-469E-813F-573B76454916}"/>
    <cellStyle name="Separador de milhares 3 2 2 2 3 4 2" xfId="21199" xr:uid="{2C6C7582-9476-41E9-BD27-78FE03EB9FC0}"/>
    <cellStyle name="Separador de milhares 3 2 2 2 3 5" xfId="18617" xr:uid="{CB5A09FE-D44D-43B8-8483-A8A87A8727F4}"/>
    <cellStyle name="Separador de milhares 3 2 2 2 3 6" xfId="11876" xr:uid="{2872668C-B0B3-48C5-A375-35E9E129FA39}"/>
    <cellStyle name="Separador de milhares 3 2 2 2 4" xfId="12180" xr:uid="{45187738-B75F-46DC-9CD7-2A1EB8E816E8}"/>
    <cellStyle name="Separador de milhares 3 2 2 2 4 2" xfId="12806" xr:uid="{DA71F342-6FFD-4D4B-ABCC-B8FF28DDD9BD}"/>
    <cellStyle name="Separador de milhares 3 2 2 2 4 2 2" xfId="16866" xr:uid="{04D6B6F7-B34C-4AEF-A935-C5C35A25F0EB}"/>
    <cellStyle name="Separador de milhares 3 2 2 2 4 2 2 2" xfId="22095" xr:uid="{E9140DA8-7355-461B-9D6D-CEDBD38B845F}"/>
    <cellStyle name="Separador de milhares 3 2 2 2 4 2 3" xfId="19513" xr:uid="{85E247FD-BF7E-4B2F-BB3D-519AAEAF7AC1}"/>
    <cellStyle name="Separador de milhares 3 2 2 2 4 3" xfId="16253" xr:uid="{4EB1EA2E-2C08-4187-8778-CC89384E8B59}"/>
    <cellStyle name="Separador de milhares 3 2 2 2 4 3 2" xfId="21483" xr:uid="{7BCD49A2-35F0-4BD7-9B3A-1A0E1F2CDD10}"/>
    <cellStyle name="Separador de milhares 3 2 2 2 4 4" xfId="18901" xr:uid="{09A7AE9D-9709-4C0B-8956-D4472DAA1D28}"/>
    <cellStyle name="Separador de milhares 3 2 2 2 5" xfId="12228" xr:uid="{A0B09BEB-5C0E-4CBD-AD2F-255B82B6F0E3}"/>
    <cellStyle name="Separador de milhares 3 2 2 2 5 2" xfId="16295" xr:uid="{C6FEB03D-521D-4FD5-BDC2-743475F00A3D}"/>
    <cellStyle name="Separador de milhares 3 2 2 2 5 2 2" xfId="21524" xr:uid="{417A3D51-E632-4794-9134-75B9AFF853F5}"/>
    <cellStyle name="Separador de milhares 3 2 2 2 5 3" xfId="18942" xr:uid="{D93875CD-66E2-4522-BFFE-6B3994191FB0}"/>
    <cellStyle name="Separador de milhares 3 2 2 2 6" xfId="13414" xr:uid="{B432CEC4-2A03-4C5A-9AA6-CA6F7C3190E6}"/>
    <cellStyle name="Separador de milhares 3 2 2 2 6 2" xfId="17268" xr:uid="{AC02EFE1-39C4-40C3-BD15-949620D8A0E3}"/>
    <cellStyle name="Separador de milhares 3 2 2 2 6 2 2" xfId="22494" xr:uid="{328B01BF-2C02-4DEA-B12A-44623B4310AB}"/>
    <cellStyle name="Separador de milhares 3 2 2 2 6 3" xfId="19916" xr:uid="{3BE11E05-4399-4774-BEB6-2EFE0E2F468F}"/>
    <cellStyle name="Separador de milhares 3 2 2 2 7" xfId="15410" xr:uid="{F516790D-EB10-4B40-9A25-57A3CAA925EC}"/>
    <cellStyle name="Separador de milhares 3 2 2 2 7 2" xfId="17982" xr:uid="{29FD4F90-CD71-4CF0-95C6-513F420420F8}"/>
    <cellStyle name="Separador de milhares 3 2 2 2 7 2 2" xfId="23208" xr:uid="{5F38E9C2-9210-4AE9-91D9-1AD6A74E387E}"/>
    <cellStyle name="Separador de milhares 3 2 2 2 7 3" xfId="20652" xr:uid="{AFF56E33-6463-44D6-ABDC-CE04B3B56C85}"/>
    <cellStyle name="Separador de milhares 3 2 2 2 8" xfId="15708" xr:uid="{D6406EA3-178D-4D66-8139-15CFCE2B8506}"/>
    <cellStyle name="Separador de milhares 3 2 2 2 8 2" xfId="20939" xr:uid="{247638F5-A28A-40C3-AD0B-D0934A11BD53}"/>
    <cellStyle name="Separador de milhares 3 2 2 2 9" xfId="18331" xr:uid="{CC6B70DB-889E-4607-A82C-F78627D2EB48}"/>
    <cellStyle name="Separador de milhares 3 2 2 3" xfId="259" xr:uid="{CDBDED4B-A43D-4437-B6AF-11C10070228E}"/>
    <cellStyle name="Separador de milhares 3 2 2 3 2" xfId="5996" xr:uid="{ABD79F15-CA61-48B3-9139-73CD969AEEAD}"/>
    <cellStyle name="Separador de milhares 3 2 2 3 2 2" xfId="12671" xr:uid="{413DCF6A-7E30-4B8E-B50F-9267F353D55E}"/>
    <cellStyle name="Separador de milhares 3 2 2 3 2 2 2" xfId="16735" xr:uid="{6A67A0E3-3365-4EC1-833D-F7BD8EC709F2}"/>
    <cellStyle name="Separador de milhares 3 2 2 3 2 2 2 2" xfId="21964" xr:uid="{23A7CB42-80F6-4895-92BB-3F4D61F153FF}"/>
    <cellStyle name="Separador de milhares 3 2 2 3 2 2 3" xfId="19382" xr:uid="{935A0CE9-1D16-4CB2-9992-BBBF949500CE}"/>
    <cellStyle name="Separador de milhares 3 2 2 3 2 3" xfId="15189" xr:uid="{848B8E23-2024-48D4-B03D-A3FB12703870}"/>
    <cellStyle name="Separador de milhares 3 2 2 3 2 3 2" xfId="17774" xr:uid="{70C03DFD-1FE1-4ED4-B187-3DB3A6F8DD44}"/>
    <cellStyle name="Separador de milhares 3 2 2 3 2 3 2 2" xfId="23000" xr:uid="{F3E622BA-978B-4C2F-8F80-3EEB93A9ED85}"/>
    <cellStyle name="Separador de milhares 3 2 2 3 2 3 3" xfId="20431" xr:uid="{0759B2D7-9607-41E6-8DA3-3E4CFC385D00}"/>
    <cellStyle name="Separador de milhares 3 2 2 3 2 4" xfId="16122" xr:uid="{62B0162A-EC4A-461A-BC8A-673A99250F39}"/>
    <cellStyle name="Separador de milhares 3 2 2 3 2 4 2" xfId="21352" xr:uid="{9BF5DFBB-5FB0-40E5-82F1-EF715ACC74D0}"/>
    <cellStyle name="Separador de milhares 3 2 2 3 2 5" xfId="18770" xr:uid="{7E3A78B6-DC49-447E-BA55-68416BAF1FFE}"/>
    <cellStyle name="Separador de milhares 3 2 2 3 2 6" xfId="12029" xr:uid="{CD933E51-8711-4BC8-AA59-4F231A2B3F72}"/>
    <cellStyle name="Separador de milhares 3 2 2 3 3" xfId="12398" xr:uid="{AEBE06D4-906B-4C5F-B7EB-BC3AE38E6E1D}"/>
    <cellStyle name="Separador de milhares 3 2 2 3 3 2" xfId="16462" xr:uid="{26985F96-E676-4B2D-831E-F1C6362124A3}"/>
    <cellStyle name="Separador de milhares 3 2 2 3 3 2 2" xfId="21691" xr:uid="{57E4A558-F535-4F20-A9DD-5DDB3B310339}"/>
    <cellStyle name="Separador de milhares 3 2 2 3 3 3" xfId="19109" xr:uid="{DF2E4187-93A4-4387-BBD5-64EC51F89C28}"/>
    <cellStyle name="Separador de milhares 3 2 2 3 4" xfId="14819" xr:uid="{8FBEF760-FED8-4C0E-8204-59445F2174F0}"/>
    <cellStyle name="Separador de milhares 3 2 2 3 4 2" xfId="17412" xr:uid="{7DBDE6D2-79EF-4F26-A4AC-D3224E334A72}"/>
    <cellStyle name="Separador de milhares 3 2 2 3 4 2 2" xfId="22638" xr:uid="{6CC9D10D-5712-40ED-A0B6-45DE37CC2DB2}"/>
    <cellStyle name="Separador de milhares 3 2 2 3 4 3" xfId="20065" xr:uid="{08B67D16-B09C-4C02-A9DA-F160605581AE}"/>
    <cellStyle name="Separador de milhares 3 2 2 3 5" xfId="15563" xr:uid="{B121E9CD-938A-4D33-9255-36A207F9AEBE}"/>
    <cellStyle name="Separador de milhares 3 2 2 3 5 2" xfId="18135" xr:uid="{2919CA3C-D1C7-412A-BA1C-5A54E3F995A0}"/>
    <cellStyle name="Separador de milhares 3 2 2 3 5 2 2" xfId="23361" xr:uid="{EA60DCE2-F5EC-419F-91C1-ECBF8044FFEB}"/>
    <cellStyle name="Separador de milhares 3 2 2 3 5 3" xfId="20805" xr:uid="{337DF43C-287B-4748-AD6E-BCD2E042CD41}"/>
    <cellStyle name="Separador de milhares 3 2 2 3 6" xfId="15862" xr:uid="{0A34AA89-5973-4DBA-A432-4DA1320F72ED}"/>
    <cellStyle name="Separador de milhares 3 2 2 3 6 2" xfId="21092" xr:uid="{0DF6716C-C6AD-4BED-A77C-B8180CF24339}"/>
    <cellStyle name="Separador de milhares 3 2 2 3 7" xfId="18497" xr:uid="{BF9FF70D-963F-4AD1-96E5-8D98AA819022}"/>
    <cellStyle name="Separador de milhares 3 2 2 3 8" xfId="10603" xr:uid="{46C92A84-A67D-4A39-9EFD-A5F2743C416D}"/>
    <cellStyle name="Separador de milhares 3 2 2 4" xfId="2105" xr:uid="{FE0C513E-BAD9-4AFD-B4A7-CAFDABAB9299}"/>
    <cellStyle name="Separador de milhares 3 2 2 4 2" xfId="12496" xr:uid="{8F3536EF-4AFD-439A-A322-C49C4746CA65}"/>
    <cellStyle name="Separador de milhares 3 2 2 4 2 2" xfId="16560" xr:uid="{0EAC8422-E400-4FDC-9981-E19EA57EF772}"/>
    <cellStyle name="Separador de milhares 3 2 2 4 2 2 2" xfId="21789" xr:uid="{B9A5BA37-1BE0-423F-9130-979350F2F0F3}"/>
    <cellStyle name="Separador de milhares 3 2 2 4 2 3" xfId="19207" xr:uid="{E75B248C-540D-4471-B181-CD5C1FCCAC8F}"/>
    <cellStyle name="Separador de milhares 3 2 2 4 3" xfId="15014" xr:uid="{55FEA9EE-A75F-4B20-9851-A4349013D421}"/>
    <cellStyle name="Separador de milhares 3 2 2 4 3 2" xfId="17599" xr:uid="{1009BDE6-92EC-4F42-AAA6-EEE8AF57DD4C}"/>
    <cellStyle name="Separador de milhares 3 2 2 4 3 2 2" xfId="22825" xr:uid="{44565758-3A39-4B3D-A8F3-A96A843999DA}"/>
    <cellStyle name="Separador de milhares 3 2 2 4 3 3" xfId="20256" xr:uid="{78808F39-CB80-48D2-A891-5A7BE3C4E2AD}"/>
    <cellStyle name="Separador de milhares 3 2 2 4 4" xfId="15947" xr:uid="{A177D0FD-CDE4-4683-82AD-6275B673C4E5}"/>
    <cellStyle name="Separador de milhares 3 2 2 4 4 2" xfId="21177" xr:uid="{2712F526-B474-41CB-A47B-CA09945C37DA}"/>
    <cellStyle name="Separador de milhares 3 2 2 4 5" xfId="18595" xr:uid="{4210F635-9E81-4A9B-955F-F4A19571C4D0}"/>
    <cellStyle name="Separador de milhares 3 2 2 4 6" xfId="11854" xr:uid="{5FF246DA-7008-4D0C-B294-FC07DFF062CC}"/>
    <cellStyle name="Separador de milhares 3 2 2 5" xfId="12162" xr:uid="{99139284-6353-49FC-B2F1-E4B89A267A9B}"/>
    <cellStyle name="Separador de milhares 3 2 2 5 2" xfId="12789" xr:uid="{A17DF0A0-9D1C-41CD-950C-BC2FFFF1B715}"/>
    <cellStyle name="Separador de milhares 3 2 2 5 2 2" xfId="16849" xr:uid="{DC9434D6-CC57-421A-8BB5-577C5978F83F}"/>
    <cellStyle name="Separador de milhares 3 2 2 5 2 2 2" xfId="22078" xr:uid="{20FE1822-CA65-4BFB-BEF2-911AC92DA864}"/>
    <cellStyle name="Separador de milhares 3 2 2 5 2 3" xfId="19496" xr:uid="{B64744AE-8C20-4671-AD6F-5746F87345AB}"/>
    <cellStyle name="Separador de milhares 3 2 2 5 3" xfId="16236" xr:uid="{397F95CD-D117-45F9-A241-4F75A24588FB}"/>
    <cellStyle name="Separador de milhares 3 2 2 5 3 2" xfId="21466" xr:uid="{E659BFBE-E2BA-42B6-80AC-CF5DEAF2AB30}"/>
    <cellStyle name="Separador de milhares 3 2 2 5 4" xfId="18884" xr:uid="{45DB526E-B43C-4D0F-BA64-20FBF4F44833}"/>
    <cellStyle name="Separador de milhares 3 2 2 6" xfId="12206" xr:uid="{426C7457-A84A-4F5F-A626-C5CCC8598906}"/>
    <cellStyle name="Separador de milhares 3 2 2 6 2" xfId="16273" xr:uid="{5A5240D2-755C-4A62-BC96-3DF51444D0B6}"/>
    <cellStyle name="Separador de milhares 3 2 2 6 2 2" xfId="21502" xr:uid="{E808D7FF-B2A4-4E12-8BC9-CAC101FAACC6}"/>
    <cellStyle name="Separador de milhares 3 2 2 6 3" xfId="18920" xr:uid="{C4B44F4F-077F-4A77-8D6C-4365C62EFC17}"/>
    <cellStyle name="Separador de milhares 3 2 2 7" xfId="13387" xr:uid="{918FBD1C-3536-48A9-BF54-24CF21A5083B}"/>
    <cellStyle name="Separador de milhares 3 2 2 7 2" xfId="17246" xr:uid="{698F6280-A5F0-48A2-BD66-AF66C07798AA}"/>
    <cellStyle name="Separador de milhares 3 2 2 7 2 2" xfId="22472" xr:uid="{9E5F68D2-144A-4BBF-AB7A-3093CA6DA911}"/>
    <cellStyle name="Separador de milhares 3 2 2 7 3" xfId="19894" xr:uid="{773D02CC-FCA6-45E1-A54A-9835A6194212}"/>
    <cellStyle name="Separador de milhares 3 2 2 8" xfId="15388" xr:uid="{47995D4E-F645-4928-9DBF-5A51929AC73E}"/>
    <cellStyle name="Separador de milhares 3 2 2 8 2" xfId="17960" xr:uid="{EC20E355-ADE6-422A-AC3B-93E198C21C6B}"/>
    <cellStyle name="Separador de milhares 3 2 2 8 2 2" xfId="23186" xr:uid="{41FBDE6F-035C-4A05-8D8F-73B08B00D64B}"/>
    <cellStyle name="Separador de milhares 3 2 2 8 3" xfId="20630" xr:uid="{E5A8A9AB-E549-44F5-9D5A-D7E8B926D8EE}"/>
    <cellStyle name="Separador de milhares 3 2 2 9" xfId="15686" xr:uid="{FCC38240-1A32-4CE8-BAB4-240842B9B425}"/>
    <cellStyle name="Separador de milhares 3 2 2 9 2" xfId="20917" xr:uid="{CAFE4217-4E46-4EFF-943B-D1BD84332771}"/>
    <cellStyle name="Separador de milhares 3 2 3" xfId="245" xr:uid="{748A8066-8B77-49F4-A374-C53B20D298AE}"/>
    <cellStyle name="Separador de milhares 3 2 3 10" xfId="7379" xr:uid="{D8B9BA3A-01FF-46D2-8212-931C2568BA5C}"/>
    <cellStyle name="Separador de milhares 3 2 3 2" xfId="2158" xr:uid="{23CDE45C-DB69-4392-B8AF-8DE50DF05A89}"/>
    <cellStyle name="Separador de milhares 3 2 3 2 2" xfId="11877" xr:uid="{88560085-EDF3-47B4-B710-99A86F5C7C64}"/>
    <cellStyle name="Separador de milhares 3 2 3 2 2 2" xfId="12519" xr:uid="{0FC3BC82-2EE1-4E23-9B2A-9ED84C8DCD1C}"/>
    <cellStyle name="Separador de milhares 3 2 3 2 2 2 2" xfId="16583" xr:uid="{F7765679-7F58-4C19-AFB5-4EDC973C9981}"/>
    <cellStyle name="Separador de milhares 3 2 3 2 2 2 2 2" xfId="21812" xr:uid="{A6241C87-76E4-4ACF-BDB5-BBC1C3E7FED5}"/>
    <cellStyle name="Separador de milhares 3 2 3 2 2 2 3" xfId="19230" xr:uid="{B61728EF-4CC3-43F8-BA88-FD718B390653}"/>
    <cellStyle name="Separador de milhares 3 2 3 2 2 3" xfId="15037" xr:uid="{F2617969-1907-4B10-A9FB-A25FC382D84F}"/>
    <cellStyle name="Separador de milhares 3 2 3 2 2 3 2" xfId="17622" xr:uid="{7820E5DF-5158-4941-AD2C-B0FD07D6A244}"/>
    <cellStyle name="Separador de milhares 3 2 3 2 2 3 2 2" xfId="22848" xr:uid="{127505A1-E086-441A-A52A-7A7D93E1A10F}"/>
    <cellStyle name="Separador de milhares 3 2 3 2 2 3 3" xfId="20279" xr:uid="{65385918-CC08-456A-B196-6947FD98D839}"/>
    <cellStyle name="Separador de milhares 3 2 3 2 2 4" xfId="15970" xr:uid="{3299369C-6387-4972-B531-8A02026629D6}"/>
    <cellStyle name="Separador de milhares 3 2 3 2 2 4 2" xfId="21200" xr:uid="{2D2A2A41-BFFA-44FB-BE07-685724C7C9E9}"/>
    <cellStyle name="Separador de milhares 3 2 3 2 2 5" xfId="18618" xr:uid="{D447D01A-6075-434E-9D59-1C4C330E8DD3}"/>
    <cellStyle name="Separador de milhares 3 2 3 2 3" xfId="12229" xr:uid="{A59704D3-3FC8-4BA2-B138-0B551747BAD7}"/>
    <cellStyle name="Separador de milhares 3 2 3 2 3 2" xfId="16296" xr:uid="{FA607A6F-2228-47AE-AA7A-A919C7B72949}"/>
    <cellStyle name="Separador de milhares 3 2 3 2 3 2 2" xfId="21525" xr:uid="{DD15B8F5-AC42-4D8F-9766-AF192E44B0B9}"/>
    <cellStyle name="Separador de milhares 3 2 3 2 3 3" xfId="18943" xr:uid="{8AFDFD90-2671-49CA-A880-C6E031ED1A45}"/>
    <cellStyle name="Separador de milhares 3 2 3 2 4" xfId="13415" xr:uid="{B6197454-22A9-4574-83CD-A274E479FA22}"/>
    <cellStyle name="Separador de milhares 3 2 3 2 4 2" xfId="17269" xr:uid="{094C4E2A-9DC1-4B91-B3C4-F449727FDB1E}"/>
    <cellStyle name="Separador de milhares 3 2 3 2 4 2 2" xfId="22495" xr:uid="{C31AF556-D32B-4169-ABC6-ADCB0E6099F1}"/>
    <cellStyle name="Separador de milhares 3 2 3 2 4 3" xfId="19917" xr:uid="{7E0BFDE3-05B5-4457-AC94-42761E455AD4}"/>
    <cellStyle name="Separador de milhares 3 2 3 2 5" xfId="15411" xr:uid="{406CF301-B5E4-4324-A63C-CCF46227E735}"/>
    <cellStyle name="Separador de milhares 3 2 3 2 5 2" xfId="17983" xr:uid="{892199A9-B9DE-4DB6-A823-89EA9122E03C}"/>
    <cellStyle name="Separador de milhares 3 2 3 2 5 2 2" xfId="23209" xr:uid="{DE9857A4-63C0-4228-A3A5-79361B45A239}"/>
    <cellStyle name="Separador de milhares 3 2 3 2 5 3" xfId="20653" xr:uid="{ABE7531F-602D-40A7-9776-07352DDF2D11}"/>
    <cellStyle name="Separador de milhares 3 2 3 2 6" xfId="15709" xr:uid="{236F0CE0-155D-4E8A-8CA7-0966F765DFB8}"/>
    <cellStyle name="Separador de milhares 3 2 3 2 6 2" xfId="20940" xr:uid="{21907E38-19AB-4F27-8C17-9BB15E912370}"/>
    <cellStyle name="Separador de milhares 3 2 3 2 7" xfId="18332" xr:uid="{21EF6656-559D-4831-B5E6-E83601C9BEED}"/>
    <cellStyle name="Separador de milhares 3 2 3 2 8" xfId="7421" xr:uid="{421B1BF7-F845-4E46-A9FF-9AA1AFFF36D9}"/>
    <cellStyle name="Separador de milhares 3 2 3 3" xfId="4153" xr:uid="{0954BE23-2643-4020-A4A7-174BE79F72E0}"/>
    <cellStyle name="Separador de milhares 3 2 3 3 2" xfId="11940" xr:uid="{A5196F60-BD77-4AAA-AE21-0DEE78D1BB11}"/>
    <cellStyle name="Separador de milhares 3 2 3 3 2 2" xfId="12582" xr:uid="{202E0BBF-1047-4687-B995-053E7CB8F388}"/>
    <cellStyle name="Separador de milhares 3 2 3 3 2 2 2" xfId="16646" xr:uid="{B544F16D-251F-4BA3-AAB3-F6256EC5D39A}"/>
    <cellStyle name="Separador de milhares 3 2 3 3 2 2 2 2" xfId="21875" xr:uid="{EAB24728-1FA2-4505-9C03-6344607D76E3}"/>
    <cellStyle name="Separador de milhares 3 2 3 3 2 2 3" xfId="19293" xr:uid="{C0DC6FF6-AAE0-4664-9B7A-714BCDE28339}"/>
    <cellStyle name="Separador de milhares 3 2 3 3 2 3" xfId="15100" xr:uid="{CE37EFEE-D2FE-4B37-8A3A-6120CF995594}"/>
    <cellStyle name="Separador de milhares 3 2 3 3 2 3 2" xfId="17685" xr:uid="{2BAB6BF6-117A-4A19-A2CA-090A7E155531}"/>
    <cellStyle name="Separador de milhares 3 2 3 3 2 3 2 2" xfId="22911" xr:uid="{E5E19FEA-FB86-400F-A456-D0FA8DF25421}"/>
    <cellStyle name="Separador de milhares 3 2 3 3 2 3 3" xfId="20342" xr:uid="{1313FF05-087C-46BA-B4B0-9D43375E8CCB}"/>
    <cellStyle name="Separador de milhares 3 2 3 3 2 4" xfId="16033" xr:uid="{849D04E6-BBBE-4913-A669-F02A4567223F}"/>
    <cellStyle name="Separador de milhares 3 2 3 3 2 4 2" xfId="21263" xr:uid="{E4C8CA3C-B875-439D-8127-3C6FE67AEBE3}"/>
    <cellStyle name="Separador de milhares 3 2 3 3 2 5" xfId="18681" xr:uid="{07F4BF51-BFA0-4CDD-843B-6D5C0497CA2E}"/>
    <cellStyle name="Separador de milhares 3 2 3 3 3" xfId="12301" xr:uid="{4D60DCF8-85A5-4DB5-A499-05125D7B4276}"/>
    <cellStyle name="Separador de milhares 3 2 3 3 3 2" xfId="16366" xr:uid="{475EC794-27C7-4F8F-B15E-43A8FE0767C5}"/>
    <cellStyle name="Separador de milhares 3 2 3 3 3 2 2" xfId="21595" xr:uid="{D5AFBAA4-BDD5-4892-B28F-7BD12DF7BF43}"/>
    <cellStyle name="Separador de milhares 3 2 3 3 3 3" xfId="19013" xr:uid="{750FF288-0329-4DDD-987F-AC8E151DC324}"/>
    <cellStyle name="Separador de milhares 3 2 3 3 4" xfId="14124" xr:uid="{90FD91F6-8D78-4976-A3A8-452BF95346F8}"/>
    <cellStyle name="Separador de milhares 3 2 3 3 4 2" xfId="17318" xr:uid="{A40A6EB1-38E4-4885-95C7-A0F0293F260E}"/>
    <cellStyle name="Separador de milhares 3 2 3 3 4 2 2" xfId="22544" xr:uid="{52B539F7-916E-461E-98D8-A67194D2C8FA}"/>
    <cellStyle name="Separador de milhares 3 2 3 3 4 3" xfId="19971" xr:uid="{CE538C80-7783-451E-ADE9-8B8B60708A6E}"/>
    <cellStyle name="Separador de milhares 3 2 3 3 5" xfId="15474" xr:uid="{204DD30F-0FA8-45B4-A066-7178645AC291}"/>
    <cellStyle name="Separador de milhares 3 2 3 3 5 2" xfId="18046" xr:uid="{7FCA6958-5C24-4172-B1D1-96739A1CF547}"/>
    <cellStyle name="Separador de milhares 3 2 3 3 5 2 2" xfId="23272" xr:uid="{610A8E91-1CD4-4DDA-B269-C8B205432E69}"/>
    <cellStyle name="Separador de milhares 3 2 3 3 5 3" xfId="20716" xr:uid="{FF574644-9F43-48CC-AA8C-75857E943C04}"/>
    <cellStyle name="Separador de milhares 3 2 3 3 6" xfId="15773" xr:uid="{9D88D3E6-4DD1-4894-8E68-2C3D698B3F2F}"/>
    <cellStyle name="Separador de milhares 3 2 3 3 6 2" xfId="21003" xr:uid="{C6AD6AAF-CE2E-4CF1-A50E-6D17F816F1EC}"/>
    <cellStyle name="Separador de milhares 3 2 3 3 7" xfId="18401" xr:uid="{6B332355-C005-40BA-9451-7C86C1037438}"/>
    <cellStyle name="Separador de milhares 3 2 3 3 8" xfId="9162" xr:uid="{F842E3B1-DBE4-49D0-B35D-293A3056CE2A}"/>
    <cellStyle name="Separador de milhares 3 2 3 4" xfId="2111" xr:uid="{709C25BC-14AE-472E-A891-E68186878D28}"/>
    <cellStyle name="Separador de milhares 3 2 3 4 2" xfId="12501" xr:uid="{70BDCB77-137E-46FD-9FD2-A800DBEA9CCA}"/>
    <cellStyle name="Separador de milhares 3 2 3 4 2 2" xfId="16565" xr:uid="{7F20AE8C-9D86-40AC-AE60-176257D510DF}"/>
    <cellStyle name="Separador de milhares 3 2 3 4 2 2 2" xfId="21794" xr:uid="{7C495788-8C84-41A3-8E9D-E81024D9CB97}"/>
    <cellStyle name="Separador de milhares 3 2 3 4 2 3" xfId="19212" xr:uid="{EC4B486D-F867-4BB3-9181-96E2A2449BC3}"/>
    <cellStyle name="Separador de milhares 3 2 3 4 3" xfId="15019" xr:uid="{39831436-EF1B-4149-AFC0-56201EB434FA}"/>
    <cellStyle name="Separador de milhares 3 2 3 4 3 2" xfId="17604" xr:uid="{2C0F4266-0FD3-49C5-ADB2-69873AF62AE4}"/>
    <cellStyle name="Separador de milhares 3 2 3 4 3 2 2" xfId="22830" xr:uid="{101A9D6F-CEFF-4F29-A408-E32FF277DD72}"/>
    <cellStyle name="Separador de milhares 3 2 3 4 3 3" xfId="20261" xr:uid="{BF8A815A-AFD1-48BF-8479-D558926E1BA8}"/>
    <cellStyle name="Separador de milhares 3 2 3 4 4" xfId="15952" xr:uid="{5F340E97-4284-48F6-9BB3-5E9DA7EFEBEF}"/>
    <cellStyle name="Separador de milhares 3 2 3 4 4 2" xfId="21182" xr:uid="{AE5828E4-BFC0-40F1-A7E9-B07061E41CAA}"/>
    <cellStyle name="Separador de milhares 3 2 3 4 5" xfId="18600" xr:uid="{E933F64A-C8B1-40FB-9C2D-5FD02878CD75}"/>
    <cellStyle name="Separador de milhares 3 2 3 4 6" xfId="11859" xr:uid="{FC06C46C-22C5-44EF-A3A0-48935B37C187}"/>
    <cellStyle name="Separador de milhares 3 2 3 5" xfId="12211" xr:uid="{C395564C-D147-4B9E-B593-14FF79059E1B}"/>
    <cellStyle name="Separador de milhares 3 2 3 5 2" xfId="16278" xr:uid="{83807B1A-2D3B-4FBF-B4E5-12341B5E0F3E}"/>
    <cellStyle name="Separador de milhares 3 2 3 5 2 2" xfId="21507" xr:uid="{018BD760-DFF9-4941-B10B-2C236A3F0C33}"/>
    <cellStyle name="Separador de milhares 3 2 3 5 3" xfId="18925" xr:uid="{DB39B23B-C70B-47A0-84D1-D8F4D5694097}"/>
    <cellStyle name="Separador de milhares 3 2 3 6" xfId="13392" xr:uid="{1B1F391A-6EF6-4B26-86BD-509A3F3C4A55}"/>
    <cellStyle name="Separador de milhares 3 2 3 6 2" xfId="17251" xr:uid="{F0B9F070-D7F5-422B-A6DA-C04ACCA81B06}"/>
    <cellStyle name="Separador de milhares 3 2 3 6 2 2" xfId="22477" xr:uid="{E3290712-8B71-466A-97DA-703C1F441B25}"/>
    <cellStyle name="Separador de milhares 3 2 3 6 3" xfId="19899" xr:uid="{F402F4B8-045B-44A7-9356-FD4FF68AD870}"/>
    <cellStyle name="Separador de milhares 3 2 3 7" xfId="15393" xr:uid="{DB412A06-FE65-400A-9F8F-52F279E1677C}"/>
    <cellStyle name="Separador de milhares 3 2 3 7 2" xfId="17965" xr:uid="{BA9F022B-D21C-450E-852C-0AA38274768D}"/>
    <cellStyle name="Separador de milhares 3 2 3 7 2 2" xfId="23191" xr:uid="{C0D05026-DA6C-4F82-911C-6B75855AB53F}"/>
    <cellStyle name="Separador de milhares 3 2 3 7 3" xfId="20635" xr:uid="{3FB5CAA2-9721-46D8-8443-A04E7B52B40A}"/>
    <cellStyle name="Separador de milhares 3 2 3 8" xfId="15691" xr:uid="{8F6A6317-3A30-43FC-81CC-CA27BE3C672B}"/>
    <cellStyle name="Separador de milhares 3 2 3 8 2" xfId="20922" xr:uid="{DE76616B-1668-4993-8828-1DD61F862477}"/>
    <cellStyle name="Separador de milhares 3 2 3 9" xfId="18314" xr:uid="{092AB261-7134-4A59-8798-247DD3335743}"/>
    <cellStyle name="Separador de milhares 3 2 4" xfId="2156" xr:uid="{BA7EDE93-F675-48D7-9582-09309C65C600}"/>
    <cellStyle name="Separador de milhares 3 2 4 2" xfId="11875" xr:uid="{89D0B841-A34C-47FE-ABDD-B4A08A725DEB}"/>
    <cellStyle name="Separador de milhares 3 2 4 2 2" xfId="12517" xr:uid="{C9B2229B-8FEA-4D77-9BFA-ED4565077E13}"/>
    <cellStyle name="Separador de milhares 3 2 4 2 2 2" xfId="16581" xr:uid="{5399EC8D-08B9-4837-AD9B-E06BDD6BB4EF}"/>
    <cellStyle name="Separador de milhares 3 2 4 2 2 2 2" xfId="21810" xr:uid="{D1F81D40-A159-4884-9E62-764F1EAA6B43}"/>
    <cellStyle name="Separador de milhares 3 2 4 2 2 3" xfId="19228" xr:uid="{30CCDBDD-2EF7-4BDA-B8D7-8B46739CC4F6}"/>
    <cellStyle name="Separador de milhares 3 2 4 2 3" xfId="15035" xr:uid="{494C83D5-B7E8-45E0-9B7C-AA7E1CA0C073}"/>
    <cellStyle name="Separador de milhares 3 2 4 2 3 2" xfId="17620" xr:uid="{5FF5F6CB-0D61-4823-812F-D36A2BA6F13A}"/>
    <cellStyle name="Separador de milhares 3 2 4 2 3 2 2" xfId="22846" xr:uid="{97D29A2D-6B82-481A-88E3-DD003A164ED7}"/>
    <cellStyle name="Separador de milhares 3 2 4 2 3 3" xfId="20277" xr:uid="{FD669CB8-3098-4485-8A93-AE8A51349254}"/>
    <cellStyle name="Separador de milhares 3 2 4 2 4" xfId="15968" xr:uid="{98DC71BE-78D3-499A-903B-CAA47729BB75}"/>
    <cellStyle name="Separador de milhares 3 2 4 2 4 2" xfId="21198" xr:uid="{79F10499-C9C0-4234-A44D-F0AD5B8ECCEF}"/>
    <cellStyle name="Separador de milhares 3 2 4 2 5" xfId="18616" xr:uid="{934691D4-1AA1-4AA5-AC52-1BD6BA839C89}"/>
    <cellStyle name="Separador de milhares 3 2 4 3" xfId="12227" xr:uid="{71E2A2CA-4D5F-4CA4-8CAA-4D6A2C0061FF}"/>
    <cellStyle name="Separador de milhares 3 2 4 3 2" xfId="16294" xr:uid="{6F354A88-12CE-4812-8E9E-2B8688F44E2D}"/>
    <cellStyle name="Separador de milhares 3 2 4 3 2 2" xfId="21523" xr:uid="{B94D4F3C-4B77-46CC-BB59-BC0CD812CA3E}"/>
    <cellStyle name="Separador de milhares 3 2 4 3 3" xfId="18941" xr:uid="{9317BE3B-BAA7-4A63-91EF-580AC101C532}"/>
    <cellStyle name="Separador de milhares 3 2 4 4" xfId="13413" xr:uid="{4552A23C-109A-4A57-B6B1-6EE10901F251}"/>
    <cellStyle name="Separador de milhares 3 2 4 4 2" xfId="17267" xr:uid="{B4CA502D-A4F8-46E1-B112-22E0AC1F7732}"/>
    <cellStyle name="Separador de milhares 3 2 4 4 2 2" xfId="22493" xr:uid="{058F72D1-C690-4D5E-85DA-AF628C7E795E}"/>
    <cellStyle name="Separador de milhares 3 2 4 4 3" xfId="19915" xr:uid="{FFDBAA9D-F5A8-437C-B6CC-E35E8E5D8D96}"/>
    <cellStyle name="Separador de milhares 3 2 4 5" xfId="15409" xr:uid="{C5FCBE51-527F-4B93-AF15-1E0456A7FB13}"/>
    <cellStyle name="Separador de milhares 3 2 4 5 2" xfId="17981" xr:uid="{6FDF11BB-506F-43E3-91E9-92E52D81B80C}"/>
    <cellStyle name="Separador de milhares 3 2 4 5 2 2" xfId="23207" xr:uid="{FC8EAB84-370C-4D70-B309-ED046F9753C8}"/>
    <cellStyle name="Separador de milhares 3 2 4 5 3" xfId="20651" xr:uid="{DC1DBFBD-79A8-4A67-B4EF-C8355111E1CA}"/>
    <cellStyle name="Separador de milhares 3 2 4 6" xfId="15707" xr:uid="{82593DC1-2B44-4F15-9548-02CDC1F51215}"/>
    <cellStyle name="Separador de milhares 3 2 4 6 2" xfId="20938" xr:uid="{1B34F45F-8654-4796-BB04-74E8EC518C17}"/>
    <cellStyle name="Separador de milhares 3 2 4 7" xfId="18330" xr:uid="{E2B9BB53-DD7A-44F4-8324-270FC3825373}"/>
    <cellStyle name="Separador de milhares 3 2 4 8" xfId="7419" xr:uid="{49F0124F-81BE-4D2B-9C95-4D7F8344935C}"/>
    <cellStyle name="Separador de milhares 3 2 5" xfId="4365" xr:uid="{68DB0ED4-2066-49DB-9808-DF7F346E0AB3}"/>
    <cellStyle name="Separador de milhares 3 2 5 2" xfId="11968" xr:uid="{3DEA6114-D7B2-4873-9D10-A2B59506CC0A}"/>
    <cellStyle name="Separador de milhares 3 2 5 2 2" xfId="12610" xr:uid="{D4EFBDC0-B024-4BAC-B871-E6965E7ECF00}"/>
    <cellStyle name="Separador de milhares 3 2 5 2 2 2" xfId="16674" xr:uid="{86851E59-087D-426E-AD41-EFEFD1F89400}"/>
    <cellStyle name="Separador de milhares 3 2 5 2 2 2 2" xfId="21903" xr:uid="{2BB449A2-87FE-4FB4-A680-EE36FEB172ED}"/>
    <cellStyle name="Separador de milhares 3 2 5 2 2 3" xfId="19321" xr:uid="{AB0EFB0B-F3AF-4685-8084-419183437B38}"/>
    <cellStyle name="Separador de milhares 3 2 5 2 3" xfId="15128" xr:uid="{0AA89F5D-1407-4EA6-9BF8-99155CE2CBC6}"/>
    <cellStyle name="Separador de milhares 3 2 5 2 3 2" xfId="17713" xr:uid="{13B1F2AE-046E-4FB4-951A-081835FE45A4}"/>
    <cellStyle name="Separador de milhares 3 2 5 2 3 2 2" xfId="22939" xr:uid="{C548218F-FEF6-42FC-9368-0F1E8B30A754}"/>
    <cellStyle name="Separador de milhares 3 2 5 2 3 3" xfId="20370" xr:uid="{DD8C3E5D-1950-495C-9FD6-9B972F96366F}"/>
    <cellStyle name="Separador de milhares 3 2 5 2 4" xfId="16061" xr:uid="{872C5ABC-8C0B-4AE9-AB21-3CDBD51758AA}"/>
    <cellStyle name="Separador de milhares 3 2 5 2 4 2" xfId="21291" xr:uid="{25B3FA0E-6184-4BED-91CE-7D6255C4CFC3}"/>
    <cellStyle name="Separador de milhares 3 2 5 2 5" xfId="18709" xr:uid="{FA9574F2-331D-4758-B4F3-33E7D556A25E}"/>
    <cellStyle name="Separador de milhares 3 2 5 3" xfId="12336" xr:uid="{DD972ACE-BE61-411F-9D5A-53D0921150E1}"/>
    <cellStyle name="Separador de milhares 3 2 5 3 2" xfId="16401" xr:uid="{9503475A-7CB5-4720-A90D-1B7CC2923537}"/>
    <cellStyle name="Separador de milhares 3 2 5 3 2 2" xfId="21630" xr:uid="{82E02D80-1859-4F36-BD98-8E528E8C0A23}"/>
    <cellStyle name="Separador de milhares 3 2 5 3 3" xfId="19048" xr:uid="{8936AD07-0D26-4A26-A2D9-DB8214E120E5}"/>
    <cellStyle name="Separador de milhares 3 2 5 4" xfId="14166" xr:uid="{66D5B606-D92B-4255-936B-1B3667599115}"/>
    <cellStyle name="Separador de milhares 3 2 5 4 2" xfId="17351" xr:uid="{85908F0C-C9DD-4016-A01B-B4237484A2A6}"/>
    <cellStyle name="Separador de milhares 3 2 5 4 2 2" xfId="22577" xr:uid="{933110F5-1B54-42F6-92FF-1090C111CE5A}"/>
    <cellStyle name="Separador de milhares 3 2 5 4 3" xfId="20004" xr:uid="{A2A2912B-1841-46DE-95A3-256F46E339EB}"/>
    <cellStyle name="Separador de milhares 3 2 5 5" xfId="15502" xr:uid="{342E0875-B48F-496F-AB82-ED2CEB683106}"/>
    <cellStyle name="Separador de milhares 3 2 5 5 2" xfId="18074" xr:uid="{DF06FE20-9F57-4C28-97E1-9A747970B167}"/>
    <cellStyle name="Separador de milhares 3 2 5 5 2 2" xfId="23300" xr:uid="{F3CDF3A3-A43F-40F6-B311-2BAAB12077DB}"/>
    <cellStyle name="Separador de milhares 3 2 5 5 3" xfId="20744" xr:uid="{6D3D3259-A285-4950-9DC6-C5ECC5E5B314}"/>
    <cellStyle name="Separador de milhares 3 2 5 6" xfId="15801" xr:uid="{872139E3-B687-45AF-8307-FC84C6A6A124}"/>
    <cellStyle name="Separador de milhares 3 2 5 6 2" xfId="21031" xr:uid="{97AEC770-B720-4137-ABBD-3034603454E8}"/>
    <cellStyle name="Separador de milhares 3 2 5 7" xfId="18436" xr:uid="{C926F96A-A748-47E6-8F83-468DF5D5A838}"/>
    <cellStyle name="Separador de milhares 3 2 5 8" xfId="9246" xr:uid="{1048818B-F75F-4760-8BA0-34A4D39B2526}"/>
    <cellStyle name="Separador de milhares 3 2 6" xfId="7236" xr:uid="{C6B3C6B2-D99B-4889-ABC7-BCE6AB6FABE7}"/>
    <cellStyle name="Separador de milhares 3 2 6 2" xfId="12064" xr:uid="{3EE4AED3-4C31-4AB8-8FEC-7925B029E863}"/>
    <cellStyle name="Separador de milhares 3 2 6 2 2" xfId="12706" xr:uid="{7665CD99-C406-4559-B635-0331A0E1758A}"/>
    <cellStyle name="Separador de milhares 3 2 6 2 2 2" xfId="16770" xr:uid="{9312C711-EB68-4BA5-9622-AD3DF700FB22}"/>
    <cellStyle name="Separador de milhares 3 2 6 2 2 2 2" xfId="21999" xr:uid="{A9A194CD-2A6D-40DD-8126-051C24F272B8}"/>
    <cellStyle name="Separador de milhares 3 2 6 2 2 3" xfId="19417" xr:uid="{17F82986-D91B-47C9-B701-A7CFC4B3FD16}"/>
    <cellStyle name="Separador de milhares 3 2 6 2 3" xfId="15224" xr:uid="{571E4C61-B7C5-432A-8800-A76202F2E7F5}"/>
    <cellStyle name="Separador de milhares 3 2 6 2 3 2" xfId="17809" xr:uid="{39FEFF88-4B1B-4D83-BA69-A995EBC03C11}"/>
    <cellStyle name="Separador de milhares 3 2 6 2 3 2 2" xfId="23035" xr:uid="{7709714B-5808-4DB1-9653-0051885AAA96}"/>
    <cellStyle name="Separador de milhares 3 2 6 2 3 3" xfId="20466" xr:uid="{59DD4475-4FE6-4B89-A112-6E35B420F7B3}"/>
    <cellStyle name="Separador de milhares 3 2 6 2 4" xfId="16157" xr:uid="{7F6E564A-5110-4177-AD8B-952740953E02}"/>
    <cellStyle name="Separador de milhares 3 2 6 2 4 2" xfId="21387" xr:uid="{6F951752-DA74-4FBE-BDA5-E1EB5546DF6D}"/>
    <cellStyle name="Separador de milhares 3 2 6 2 5" xfId="18805" xr:uid="{4AE68C82-8F8E-4B0F-B020-238C71919827}"/>
    <cellStyle name="Separador de milhares 3 2 6 3" xfId="12441" xr:uid="{54262CB9-9FD6-4CE4-B11B-D994418D32CB}"/>
    <cellStyle name="Separador de milhares 3 2 6 3 2" xfId="16505" xr:uid="{6C3424C8-5400-489F-BB09-AAF23B595FEA}"/>
    <cellStyle name="Separador de milhares 3 2 6 3 2 2" xfId="21734" xr:uid="{0A19AF8E-32ED-498A-8469-8BE9E031BFE9}"/>
    <cellStyle name="Separador de milhares 3 2 6 3 3" xfId="19152" xr:uid="{81F89256-FB95-494B-8D6D-50D92BFE4656}"/>
    <cellStyle name="Separador de milhares 3 2 6 4" xfId="14865" xr:uid="{EB9FA34E-3961-47B3-BD48-250D73F17B39}"/>
    <cellStyle name="Separador de milhares 3 2 6 4 2" xfId="17454" xr:uid="{E53310EC-93A3-4B5F-B4D3-0CCD1775D1AA}"/>
    <cellStyle name="Separador de milhares 3 2 6 4 2 2" xfId="22680" xr:uid="{7D1D5D12-BFCA-4673-83D3-E3E2FDDAEA29}"/>
    <cellStyle name="Separador de milhares 3 2 6 4 3" xfId="20111" xr:uid="{65B80724-BCF3-490F-8263-BF64ED4BE6B4}"/>
    <cellStyle name="Separador de milhares 3 2 6 5" xfId="15598" xr:uid="{595BEAA2-33CD-419B-BAA2-4ACDA806D857}"/>
    <cellStyle name="Separador de milhares 3 2 6 5 2" xfId="18170" xr:uid="{83A3D719-22F7-4FED-84A7-2C87B8AC87CD}"/>
    <cellStyle name="Separador de milhares 3 2 6 5 2 2" xfId="23396" xr:uid="{2E700466-76A0-479E-B5D5-43FBFAD8DB2A}"/>
    <cellStyle name="Separador de milhares 3 2 6 5 3" xfId="20840" xr:uid="{7E12A202-1C38-46DF-858F-E6714620CE8B}"/>
    <cellStyle name="Separador de milhares 3 2 6 6" xfId="15897" xr:uid="{5B7282DC-9088-4ED6-A144-8927303EBB62}"/>
    <cellStyle name="Separador de milhares 3 2 6 6 2" xfId="21127" xr:uid="{4FABBBDE-C208-4899-BA44-C2B2D9CC1B22}"/>
    <cellStyle name="Separador de milhares 3 2 6 7" xfId="18540" xr:uid="{8D82962B-D8E7-4D51-9009-3308126E2633}"/>
    <cellStyle name="Separador de milhares 3 2 6 8" xfId="11790" xr:uid="{8F90B0A1-438D-45EB-B8C6-EFA54311C958}"/>
    <cellStyle name="Separador de milhares 3 2 7" xfId="2090" xr:uid="{86EA8716-DFA4-4E6E-BC4F-AC52670D2149}"/>
    <cellStyle name="Separador de milhares 3 2 7 2" xfId="12489" xr:uid="{7933B914-E79A-4AB5-A6D8-88F9BB5AEB19}"/>
    <cellStyle name="Separador de milhares 3 2 7 2 2" xfId="15007" xr:uid="{35F84C7D-B273-46B6-BFE8-498041357A6C}"/>
    <cellStyle name="Separador de milhares 3 2 7 2 2 2" xfId="17592" xr:uid="{0C7B577E-00C8-4ED6-A008-BD9F208ACA89}"/>
    <cellStyle name="Separador de milhares 3 2 7 2 2 2 2" xfId="22818" xr:uid="{272EB641-CB78-4B8D-9DA1-32B2DA4591E3}"/>
    <cellStyle name="Separador de milhares 3 2 7 2 2 3" xfId="20249" xr:uid="{0A916FD3-E29D-451F-A715-FD6109B97AEA}"/>
    <cellStyle name="Separador de milhares 3 2 7 2 3" xfId="16553" xr:uid="{ADAB280F-958C-432C-AA8C-5A2660B2059A}"/>
    <cellStyle name="Separador de milhares 3 2 7 2 3 2" xfId="21782" xr:uid="{FFE482A3-DA2A-4971-B11C-C50094C1674F}"/>
    <cellStyle name="Separador de milhares 3 2 7 2 4" xfId="19200" xr:uid="{23E75A76-7C55-4474-81B4-2352A1140B1E}"/>
    <cellStyle name="Separador de milhares 3 2 7 3" xfId="13380" xr:uid="{B4A7F026-EC37-4745-B750-A142486D6AD6}"/>
    <cellStyle name="Separador de milhares 3 2 7 3 2" xfId="17240" xr:uid="{05DDEDD8-7B85-4AAC-BA06-CACCFE955006}"/>
    <cellStyle name="Separador de milhares 3 2 7 3 2 2" xfId="22466" xr:uid="{DB7F629F-8576-442C-8E89-798F9767BEC2}"/>
    <cellStyle name="Separador de milhares 3 2 7 3 3" xfId="19888" xr:uid="{EA22D42D-BFB7-4664-AB8C-3784308BB7FC}"/>
    <cellStyle name="Separador de milhares 3 2 7 4" xfId="15381" xr:uid="{295512AE-9B10-429C-9224-0019A62D2819}"/>
    <cellStyle name="Separador de milhares 3 2 7 4 2" xfId="17953" xr:uid="{905DA4FE-4479-4E4D-9A9F-016E76D205F2}"/>
    <cellStyle name="Separador de milhares 3 2 7 4 2 2" xfId="23179" xr:uid="{16685A96-CD55-412D-8AC9-694ECFCC3123}"/>
    <cellStyle name="Separador de milhares 3 2 7 4 3" xfId="20623" xr:uid="{9B3F31D7-8348-47DD-92DF-A1D1FDB158D4}"/>
    <cellStyle name="Separador de milhares 3 2 7 5" xfId="15940" xr:uid="{3F55E0EE-799C-40B2-BE48-0F5761EADCD7}"/>
    <cellStyle name="Separador de milhares 3 2 7 5 2" xfId="21170" xr:uid="{C48F6B54-6B9F-4C8E-9952-5D61000DE734}"/>
    <cellStyle name="Separador de milhares 3 2 7 6" xfId="18588" xr:uid="{0B88C01A-B8A6-4CF7-81F7-4EABE2E25848}"/>
    <cellStyle name="Separador de milhares 3 2 7 7" xfId="11847" xr:uid="{E26F6A04-7F3F-48A2-98B7-36B18FAED067}"/>
    <cellStyle name="Separador de milhares 3 2 8" xfId="1334" xr:uid="{3EC8C826-544B-4B30-A67A-AC71C5C6A25A}"/>
    <cellStyle name="Separador de milhares 3 2 8 2" xfId="12776" xr:uid="{9A7F7D5F-98D2-4C9B-B682-0BD15F1540F2}"/>
    <cellStyle name="Separador de milhares 3 2 8 2 2" xfId="16836" xr:uid="{76CE067E-5466-4C73-8EC2-A9564A0EBBB0}"/>
    <cellStyle name="Separador de milhares 3 2 8 2 2 2" xfId="22065" xr:uid="{9C576E33-7780-4A80-9C0C-1C93E7A74672}"/>
    <cellStyle name="Separador de milhares 3 2 8 2 3" xfId="19483" xr:uid="{29A2162C-9E7D-4F6A-84D0-5A573D044627}"/>
    <cellStyle name="Separador de milhares 3 2 8 3" xfId="14959" xr:uid="{504FB30E-2E54-4A86-82A1-2E689651F120}"/>
    <cellStyle name="Separador de milhares 3 2 8 3 2" xfId="17544" xr:uid="{2B5E3196-CB81-4713-AD14-84E4E2D3F82D}"/>
    <cellStyle name="Separador de milhares 3 2 8 3 2 2" xfId="22770" xr:uid="{AD4BE59A-3884-409E-ADEE-A437310B8B14}"/>
    <cellStyle name="Separador de milhares 3 2 8 3 3" xfId="20201" xr:uid="{930B24F1-32CD-46E8-817D-635282EDD643}"/>
    <cellStyle name="Separador de milhares 3 2 8 4" xfId="16223" xr:uid="{13B5D1E2-045B-4AAC-A093-AC249A557F77}"/>
    <cellStyle name="Separador de milhares 3 2 8 4 2" xfId="21453" xr:uid="{9C5FA2E1-655E-45ED-AA76-9937A9B272A5}"/>
    <cellStyle name="Separador de milhares 3 2 8 5" xfId="18871" xr:uid="{C01EA401-BE15-44A3-91E9-A415EDBFD525}"/>
    <cellStyle name="Separador de milhares 3 2 8 6" xfId="12149" xr:uid="{F4A329B6-4EB4-4D8D-93BC-905A4D0EA998}"/>
    <cellStyle name="Separador de milhares 3 2 9" xfId="12199" xr:uid="{8D4A2F14-B08C-48F8-BF20-665C5E0999E0}"/>
    <cellStyle name="Separador de milhares 3 2 9 2" xfId="16266" xr:uid="{C425A3D6-344A-4228-8A4F-F9321C7C711B}"/>
    <cellStyle name="Separador de milhares 3 2 9 2 2" xfId="21495" xr:uid="{4224C68F-B555-4A0D-BBA2-7E02D87A9A1B}"/>
    <cellStyle name="Separador de milhares 3 2 9 3" xfId="18913" xr:uid="{AC5A1C81-758D-4ED7-B9C2-16CA96F708A3}"/>
    <cellStyle name="Separador de milhares 3 3" xfId="161" xr:uid="{D8F958AE-CCE8-4693-94A0-183FD3BC445E}"/>
    <cellStyle name="Separador de milhares 3 3 10" xfId="15408" xr:uid="{6DEE39B8-65FD-4876-9DBD-F2CA83A2E490}"/>
    <cellStyle name="Separador de milhares 3 3 10 2" xfId="17980" xr:uid="{10F1F1A0-676C-40CF-B732-CB0D6B28743A}"/>
    <cellStyle name="Separador de milhares 3 3 10 2 2" xfId="23206" xr:uid="{5F41A574-10F1-43CE-ABF7-3BD0FABA75F3}"/>
    <cellStyle name="Separador de milhares 3 3 10 3" xfId="20650" xr:uid="{628CDBAF-26F2-4F3A-9469-9F2E5E0E9899}"/>
    <cellStyle name="Separador de milhares 3 3 11" xfId="15706" xr:uid="{C021A2D6-C189-4BB2-B32A-5A7106EB044E}"/>
    <cellStyle name="Separador de milhares 3 3 11 2" xfId="20937" xr:uid="{7FD7531D-0764-4B05-A552-76210067F1FB}"/>
    <cellStyle name="Separador de milhares 3 3 12" xfId="18329" xr:uid="{71CD1AC2-4A1A-49C6-A614-3B59FA4180C3}"/>
    <cellStyle name="Separador de milhares 3 3 13" xfId="7418" xr:uid="{EBA11C01-4DF3-4075-9D9A-166D3D91AA94}"/>
    <cellStyle name="Separador de milhares 3 3 2" xfId="180" xr:uid="{D1A5B0B6-5E9D-4277-A728-424491A56B7B}"/>
    <cellStyle name="Separador de milhares 3 3 2 10" xfId="18438" xr:uid="{9B2F737E-E579-42B9-8C91-B7EDCAF1F74F}"/>
    <cellStyle name="Separador de milhares 3 3 2 11" xfId="9248" xr:uid="{098D9B58-0237-435F-BFB7-D5424C037933}"/>
    <cellStyle name="Separador de milhares 3 3 2 2" xfId="275" xr:uid="{D2FD4AF9-4E6D-4222-BF12-EF72A1473B59}"/>
    <cellStyle name="Separador de milhares 3 3 2 2 2" xfId="5998" xr:uid="{2A115247-30DB-44F2-9601-206182056879}"/>
    <cellStyle name="Separador de milhares 3 3 2 2 2 2" xfId="12673" xr:uid="{89D51A6A-98DF-4200-B90B-AE5096563B69}"/>
    <cellStyle name="Separador de milhares 3 3 2 2 2 2 2" xfId="16737" xr:uid="{23E25948-A878-44C7-8E27-B236A5A7BD44}"/>
    <cellStyle name="Separador de milhares 3 3 2 2 2 2 2 2" xfId="21966" xr:uid="{FC339FF4-C46F-4881-8E61-1870C0CDFD81}"/>
    <cellStyle name="Separador de milhares 3 3 2 2 2 2 3" xfId="19384" xr:uid="{5E8E073E-5D03-4527-B06B-134E5DA0CE5A}"/>
    <cellStyle name="Separador de milhares 3 3 2 2 2 3" xfId="15191" xr:uid="{35C39564-E6A4-4E96-8FE5-8A8224E17BC1}"/>
    <cellStyle name="Separador de milhares 3 3 2 2 2 3 2" xfId="17776" xr:uid="{6CC5D853-3750-4AE6-88EE-82E4DE37CFDF}"/>
    <cellStyle name="Separador de milhares 3 3 2 2 2 3 2 2" xfId="23002" xr:uid="{82D0292C-D97C-4A8F-8FD8-479A4E3FB6EE}"/>
    <cellStyle name="Separador de milhares 3 3 2 2 2 3 3" xfId="20433" xr:uid="{B833810F-19D3-455D-B2C3-62AB13816015}"/>
    <cellStyle name="Separador de milhares 3 3 2 2 2 4" xfId="16124" xr:uid="{04BB399A-CB2E-4F73-B2B8-0CD5DC7595F9}"/>
    <cellStyle name="Separador de milhares 3 3 2 2 2 4 2" xfId="21354" xr:uid="{37C92D7A-FBA7-4BF3-9326-CE0C13747CB2}"/>
    <cellStyle name="Separador de milhares 3 3 2 2 2 5" xfId="18772" xr:uid="{9F1908D7-D8E7-426E-AFB1-9859CFAED3C2}"/>
    <cellStyle name="Separador de milhares 3 3 2 2 2 6" xfId="12031" xr:uid="{A1E66D83-CEDA-4755-AB73-6B51DEBE1C50}"/>
    <cellStyle name="Separador de milhares 3 3 2 2 3" xfId="12400" xr:uid="{39F70695-5F1A-44F3-94C5-87FB62C4532C}"/>
    <cellStyle name="Separador de milhares 3 3 2 2 3 2" xfId="16464" xr:uid="{A8E11B0C-E3EE-4DA7-8364-0E5D41F80830}"/>
    <cellStyle name="Separador de milhares 3 3 2 2 3 2 2" xfId="21693" xr:uid="{7DFD3D88-E26D-4567-B323-E483331CFFF2}"/>
    <cellStyle name="Separador de milhares 3 3 2 2 3 3" xfId="19111" xr:uid="{09A300C8-5278-4225-B716-BFD6EF8D54E5}"/>
    <cellStyle name="Separador de milhares 3 3 2 2 4" xfId="14821" xr:uid="{F948FBE8-3B4D-4D18-A018-269ACEF08BCC}"/>
    <cellStyle name="Separador de milhares 3 3 2 2 4 2" xfId="17414" xr:uid="{D618D155-42BC-4586-9A54-C5162F534198}"/>
    <cellStyle name="Separador de milhares 3 3 2 2 4 2 2" xfId="22640" xr:uid="{723EDC9B-63F4-4B76-8828-1726356F6D70}"/>
    <cellStyle name="Separador de milhares 3 3 2 2 4 3" xfId="20067" xr:uid="{8E79C7AC-AB48-408C-BD28-B23364CCA0BF}"/>
    <cellStyle name="Separador de milhares 3 3 2 2 5" xfId="15565" xr:uid="{0B1533D1-D162-4B10-A6B8-59546A7B4BB4}"/>
    <cellStyle name="Separador de milhares 3 3 2 2 5 2" xfId="18137" xr:uid="{7B528235-792C-43EB-BA5C-84B8F37B4BCD}"/>
    <cellStyle name="Separador de milhares 3 3 2 2 5 2 2" xfId="23363" xr:uid="{4E977AE4-71F6-4FD9-AF5E-437F72456BB1}"/>
    <cellStyle name="Separador de milhares 3 3 2 2 5 3" xfId="20807" xr:uid="{21E8579D-7968-44E2-A938-C33FB9F82B11}"/>
    <cellStyle name="Separador de milhares 3 3 2 2 6" xfId="15864" xr:uid="{2BD876D1-5F53-48C5-9921-48EF9585186C}"/>
    <cellStyle name="Separador de milhares 3 3 2 2 6 2" xfId="21094" xr:uid="{5349E824-C8BD-4054-A7F4-9E85EED924A9}"/>
    <cellStyle name="Separador de milhares 3 3 2 2 7" xfId="18499" xr:uid="{E8673247-03A9-4EE0-9EF6-95DB88691795}"/>
    <cellStyle name="Separador de milhares 3 3 2 2 8" xfId="10605" xr:uid="{CA9742BF-D4C6-4F8F-A7B1-987DAEF52F8A}"/>
    <cellStyle name="Separador de milhares 3 3 2 3" xfId="4176" xr:uid="{0F405455-01CD-4B0E-9167-532EA034E2C5}"/>
    <cellStyle name="Separador de milhares 3 3 2 3 2" xfId="11945" xr:uid="{8DCA0587-685C-4C4E-826D-C92D87E62045}"/>
    <cellStyle name="Separador de milhares 3 3 2 3 2 2" xfId="12587" xr:uid="{7B5BF794-BD20-48E5-8032-D0D0A466F80F}"/>
    <cellStyle name="Separador de milhares 3 3 2 3 2 2 2" xfId="16651" xr:uid="{E9E7627B-978E-4C47-9596-72232DC5ADE8}"/>
    <cellStyle name="Separador de milhares 3 3 2 3 2 2 2 2" xfId="21880" xr:uid="{D1DEFC8B-3DD5-4B8B-B555-1F29990AB3BF}"/>
    <cellStyle name="Separador de milhares 3 3 2 3 2 2 3" xfId="19298" xr:uid="{C96CDB0F-C8F4-48DE-A6A9-B48ECBC80298}"/>
    <cellStyle name="Separador de milhares 3 3 2 3 2 3" xfId="15105" xr:uid="{0B8732A8-BDB1-4CA7-BE4C-E1B98E3C51ED}"/>
    <cellStyle name="Separador de milhares 3 3 2 3 2 3 2" xfId="17690" xr:uid="{7B9D45B8-6806-47CF-A8DD-0647853C0684}"/>
    <cellStyle name="Separador de milhares 3 3 2 3 2 3 2 2" xfId="22916" xr:uid="{DEEDB87F-1A79-4168-9A6B-16B98C42DB01}"/>
    <cellStyle name="Separador de milhares 3 3 2 3 2 3 3" xfId="20347" xr:uid="{D6980CB8-6BF6-4D78-917C-AD266664DF65}"/>
    <cellStyle name="Separador de milhares 3 3 2 3 2 4" xfId="16038" xr:uid="{267306E2-9FCF-493D-BE50-0EABD3F42778}"/>
    <cellStyle name="Separador de milhares 3 3 2 3 2 4 2" xfId="21268" xr:uid="{A65DE45E-517A-4E18-AFA8-385C3D7C16FD}"/>
    <cellStyle name="Separador de milhares 3 3 2 3 2 5" xfId="18686" xr:uid="{834602AA-435A-4C89-9C39-64101E4CE922}"/>
    <cellStyle name="Separador de milhares 3 3 2 3 3" xfId="12307" xr:uid="{C693EAA2-B66E-49B9-8B56-5683A47A92AD}"/>
    <cellStyle name="Separador de milhares 3 3 2 3 3 2" xfId="16372" xr:uid="{E90A90AE-E0EF-4ACC-83DB-93F9F2E756CC}"/>
    <cellStyle name="Separador de milhares 3 3 2 3 3 2 2" xfId="21601" xr:uid="{10F851FD-D518-45AC-9F43-8EE247EEB19F}"/>
    <cellStyle name="Separador de milhares 3 3 2 3 3 3" xfId="19019" xr:uid="{DE222412-45EC-4A9C-A451-7FF448296780}"/>
    <cellStyle name="Separador de milhares 3 3 2 3 4" xfId="14130" xr:uid="{FD3CDA6C-1059-44EF-877C-EC7003B05097}"/>
    <cellStyle name="Separador de milhares 3 3 2 3 4 2" xfId="17324" xr:uid="{8791B0A3-62A9-432F-A4DB-6D44B195C598}"/>
    <cellStyle name="Separador de milhares 3 3 2 3 4 2 2" xfId="22550" xr:uid="{4B1898AA-B32F-4AF1-A098-3664AB952096}"/>
    <cellStyle name="Separador de milhares 3 3 2 3 4 3" xfId="19977" xr:uid="{F0BDDB6F-4C15-4125-8C1C-CD4C620E31FF}"/>
    <cellStyle name="Separador de milhares 3 3 2 3 5" xfId="15479" xr:uid="{B5EC1CE3-91BA-4182-A79B-9E8F7AA9C9F5}"/>
    <cellStyle name="Separador de milhares 3 3 2 3 5 2" xfId="18051" xr:uid="{02D91411-07D1-4FB2-92C6-DDEE4A792127}"/>
    <cellStyle name="Separador de milhares 3 3 2 3 5 2 2" xfId="23277" xr:uid="{B387E39B-04FE-4D25-B1BB-F7BEE4B0C87F}"/>
    <cellStyle name="Separador de milhares 3 3 2 3 5 3" xfId="20721" xr:uid="{3D5DC240-A59C-46CE-A2B3-C18B040E5D7B}"/>
    <cellStyle name="Separador de milhares 3 3 2 3 6" xfId="15778" xr:uid="{07186670-53FF-48AD-8F12-7568A2DB2D5F}"/>
    <cellStyle name="Separador de milhares 3 3 2 3 6 2" xfId="21008" xr:uid="{5B507C59-B622-43F1-8B0B-01623390D201}"/>
    <cellStyle name="Separador de milhares 3 3 2 3 7" xfId="18407" xr:uid="{47B4E0AE-6691-4900-8E03-1A90054A58DC}"/>
    <cellStyle name="Separador de milhares 3 3 2 3 8" xfId="9173" xr:uid="{07FE9F4F-B505-4733-A94C-6188CCBB8F32}"/>
    <cellStyle name="Separador de milhares 3 3 2 4" xfId="4367" xr:uid="{8C1BA111-E2A9-468C-A015-DD476FAC792C}"/>
    <cellStyle name="Separador de milhares 3 3 2 4 2" xfId="12612" xr:uid="{5D30D613-236A-42D9-8EB2-670BE0F29A7B}"/>
    <cellStyle name="Separador de milhares 3 3 2 4 2 2" xfId="16676" xr:uid="{DF89310A-305F-4B40-B9A4-D5E68085A806}"/>
    <cellStyle name="Separador de milhares 3 3 2 4 2 2 2" xfId="21905" xr:uid="{1B7FC682-B35E-4501-BD51-5A18D97EC07F}"/>
    <cellStyle name="Separador de milhares 3 3 2 4 2 3" xfId="19323" xr:uid="{F9EB9D16-B874-4477-ABF7-D572D9C0F3F3}"/>
    <cellStyle name="Separador de milhares 3 3 2 4 3" xfId="15130" xr:uid="{BB5BD3B8-F2E2-4D6A-9B2A-CCEE42F896EA}"/>
    <cellStyle name="Separador de milhares 3 3 2 4 3 2" xfId="17715" xr:uid="{35113158-300F-4856-8117-AA3E20356700}"/>
    <cellStyle name="Separador de milhares 3 3 2 4 3 2 2" xfId="22941" xr:uid="{D0275469-ACEC-40D1-8E21-8F7FD441F714}"/>
    <cellStyle name="Separador de milhares 3 3 2 4 3 3" xfId="20372" xr:uid="{CCA0DCE6-D9E6-4ED4-8B75-B88F8DA6827B}"/>
    <cellStyle name="Separador de milhares 3 3 2 4 4" xfId="16063" xr:uid="{AF5B2C2B-9F71-4BE2-B82E-AACF352887EA}"/>
    <cellStyle name="Separador de milhares 3 3 2 4 4 2" xfId="21293" xr:uid="{1838180A-D8E0-44D2-9A8D-19C0F15558F6}"/>
    <cellStyle name="Separador de milhares 3 3 2 4 5" xfId="18711" xr:uid="{2F8671B7-5CB1-4685-A9DD-050D4B9DA793}"/>
    <cellStyle name="Separador de milhares 3 3 2 4 6" xfId="11970" xr:uid="{ABF95ED6-04CF-4220-9E7B-04A5B99F978B}"/>
    <cellStyle name="Separador de milhares 3 3 2 5" xfId="12178" xr:uid="{BD931FE2-5B78-4C5A-9323-DE1FCFCF6F52}"/>
    <cellStyle name="Separador de milhares 3 3 2 5 2" xfId="12804" xr:uid="{B52F8562-C01E-48C8-BAA5-6B0D1463FEF8}"/>
    <cellStyle name="Separador de milhares 3 3 2 5 2 2" xfId="16864" xr:uid="{1F402D88-B3C3-4B8C-8227-0CA081EE777A}"/>
    <cellStyle name="Separador de milhares 3 3 2 5 2 2 2" xfId="22093" xr:uid="{BDD7AF4F-EF2A-4758-B5E7-0419EEE7D939}"/>
    <cellStyle name="Separador de milhares 3 3 2 5 2 3" xfId="19511" xr:uid="{1BDB5B64-5756-4B10-9642-AABFA1DFF329}"/>
    <cellStyle name="Separador de milhares 3 3 2 5 3" xfId="16251" xr:uid="{B98E063D-0632-4D57-85D9-9034119A29F1}"/>
    <cellStyle name="Separador de milhares 3 3 2 5 3 2" xfId="21481" xr:uid="{99392841-E671-48AE-A728-61B4C3C13D64}"/>
    <cellStyle name="Separador de milhares 3 3 2 5 4" xfId="18899" xr:uid="{F8A75EB4-C101-40DE-BC7B-8A2C26C7BCAB}"/>
    <cellStyle name="Separador de milhares 3 3 2 6" xfId="12338" xr:uid="{5787785B-2CC6-40B1-806B-61B8CB2AAD9B}"/>
    <cellStyle name="Separador de milhares 3 3 2 6 2" xfId="16403" xr:uid="{87036F6F-B253-4A50-93B1-CFCE4A6CE3D7}"/>
    <cellStyle name="Separador de milhares 3 3 2 6 2 2" xfId="21632" xr:uid="{E9F26FAE-8714-47EF-B451-A375A3747BD6}"/>
    <cellStyle name="Separador de milhares 3 3 2 6 3" xfId="19050" xr:uid="{6A037B85-4656-4047-9AD1-66E570AEE95D}"/>
    <cellStyle name="Separador de milhares 3 3 2 7" xfId="14168" xr:uid="{4E1D6C94-F8FA-46FD-82D3-C68E25BEF915}"/>
    <cellStyle name="Separador de milhares 3 3 2 7 2" xfId="17353" xr:uid="{8E25253D-DE53-4AF8-B428-B59C50CBD675}"/>
    <cellStyle name="Separador de milhares 3 3 2 7 2 2" xfId="22579" xr:uid="{44DDC174-45B9-4E17-AD0D-245D8F35ACCE}"/>
    <cellStyle name="Separador de milhares 3 3 2 7 3" xfId="20006" xr:uid="{3E37CE3D-8D3A-4FB9-892D-0248AB3E1466}"/>
    <cellStyle name="Separador de milhares 3 3 2 8" xfId="15504" xr:uid="{01AA9C1A-C0AA-408A-B9AF-015404DB11F8}"/>
    <cellStyle name="Separador de milhares 3 3 2 8 2" xfId="18076" xr:uid="{F9D2F1E6-1F47-4E9D-8A47-29B9E660AB18}"/>
    <cellStyle name="Separador de milhares 3 3 2 8 2 2" xfId="23302" xr:uid="{A8347960-C313-4D91-AD5C-296D4F69E8ED}"/>
    <cellStyle name="Separador de milhares 3 3 2 8 3" xfId="20746" xr:uid="{5F7FD5B8-D498-41A5-8412-616BD2AEB262}"/>
    <cellStyle name="Separador de milhares 3 3 2 9" xfId="15803" xr:uid="{48F4F966-26AF-42DE-87D2-66DE452AA5D9}"/>
    <cellStyle name="Separador de milhares 3 3 2 9 2" xfId="21033" xr:uid="{6EE38F68-81DC-4200-8213-018E82966C5F}"/>
    <cellStyle name="Separador de milhares 3 3 3" xfId="257" xr:uid="{4FCAE777-0C76-4549-9C18-8D8CC76B1BE4}"/>
    <cellStyle name="Separador de milhares 3 3 3 2" xfId="5997" xr:uid="{6E05CAED-F91C-43D4-851B-DF48D8DAC557}"/>
    <cellStyle name="Separador de milhares 3 3 3 2 2" xfId="12672" xr:uid="{69BA87C9-8DC0-43D4-8E95-2CE57E6F2495}"/>
    <cellStyle name="Separador de milhares 3 3 3 2 2 2" xfId="16736" xr:uid="{3D22D154-1A00-4315-93D6-477CD60D7429}"/>
    <cellStyle name="Separador de milhares 3 3 3 2 2 2 2" xfId="21965" xr:uid="{F4FE835A-7027-4731-8089-5CEB786FE000}"/>
    <cellStyle name="Separador de milhares 3 3 3 2 2 3" xfId="19383" xr:uid="{0F29DFA7-92B9-4363-818C-C647E251AAB0}"/>
    <cellStyle name="Separador de milhares 3 3 3 2 3" xfId="15190" xr:uid="{A513797F-9E21-4168-9C9F-B1B8593BE548}"/>
    <cellStyle name="Separador de milhares 3 3 3 2 3 2" xfId="17775" xr:uid="{740839A2-2B53-4DD8-906B-4AC5FDD0B5D9}"/>
    <cellStyle name="Separador de milhares 3 3 3 2 3 2 2" xfId="23001" xr:uid="{6BA443BD-D593-44A6-945F-0BE326793434}"/>
    <cellStyle name="Separador de milhares 3 3 3 2 3 3" xfId="20432" xr:uid="{801A0EDA-22B4-46FE-AADC-A402EB198CF3}"/>
    <cellStyle name="Separador de milhares 3 3 3 2 4" xfId="16123" xr:uid="{95E974CB-CD8D-49BF-88B3-B16736D0DEA2}"/>
    <cellStyle name="Separador de milhares 3 3 3 2 4 2" xfId="21353" xr:uid="{3C31A5A4-1167-4538-A5C5-554E9B2DFEE0}"/>
    <cellStyle name="Separador de milhares 3 3 3 2 5" xfId="18771" xr:uid="{E3EFFFED-6A13-4C45-B05F-78A981069A35}"/>
    <cellStyle name="Separador de milhares 3 3 3 2 6" xfId="12030" xr:uid="{9A15FC31-10E1-48DA-936F-9B0754640C3B}"/>
    <cellStyle name="Separador de milhares 3 3 3 3" xfId="12399" xr:uid="{80A9B90D-E0EB-4EF2-8C10-2C36CAC9862A}"/>
    <cellStyle name="Separador de milhares 3 3 3 3 2" xfId="16463" xr:uid="{173B8AB9-5A70-48A9-B3D2-F3FAD44A2AFF}"/>
    <cellStyle name="Separador de milhares 3 3 3 3 2 2" xfId="21692" xr:uid="{D761C904-356D-44D4-BF49-2C80F070F9C9}"/>
    <cellStyle name="Separador de milhares 3 3 3 3 3" xfId="19110" xr:uid="{0EF17B91-1C01-4612-9D27-0736DE99D108}"/>
    <cellStyle name="Separador de milhares 3 3 3 4" xfId="14820" xr:uid="{5C8F6AF4-D489-457F-B4C0-B51B7252F288}"/>
    <cellStyle name="Separador de milhares 3 3 3 4 2" xfId="17413" xr:uid="{4C301A22-6E2A-4F0A-9040-B12CEE7CC682}"/>
    <cellStyle name="Separador de milhares 3 3 3 4 2 2" xfId="22639" xr:uid="{98ADAA76-9707-4370-A674-462B8E412A68}"/>
    <cellStyle name="Separador de milhares 3 3 3 4 3" xfId="20066" xr:uid="{522E8746-BCF8-4B3A-8F54-8873D7DAAD7C}"/>
    <cellStyle name="Separador de milhares 3 3 3 5" xfId="15564" xr:uid="{E2E4D235-7C19-4C52-967C-567F65A0C724}"/>
    <cellStyle name="Separador de milhares 3 3 3 5 2" xfId="18136" xr:uid="{690DC024-A804-435C-9380-3886F941AAF0}"/>
    <cellStyle name="Separador de milhares 3 3 3 5 2 2" xfId="23362" xr:uid="{1E144FA9-E0E1-4426-920A-73DAB4BC38F8}"/>
    <cellStyle name="Separador de milhares 3 3 3 5 3" xfId="20806" xr:uid="{B9BD02FB-4236-4FAE-94D9-F341A8EDB5A4}"/>
    <cellStyle name="Separador de milhares 3 3 3 6" xfId="15863" xr:uid="{745BA577-027B-42C6-8164-0107389A3A7D}"/>
    <cellStyle name="Separador de milhares 3 3 3 6 2" xfId="21093" xr:uid="{110BFD9F-00F8-41A3-A71E-CB28378D93DC}"/>
    <cellStyle name="Separador de milhares 3 3 3 7" xfId="18498" xr:uid="{E3884C1E-0D33-4D39-82FB-1E05923BF292}"/>
    <cellStyle name="Separador de milhares 3 3 3 8" xfId="10604" xr:uid="{2AE9F58E-DC89-42F4-A200-4FCE60E2CDA1}"/>
    <cellStyle name="Separador de milhares 3 3 4" xfId="7192" xr:uid="{73C2658F-62DE-461C-A6E4-1046E19EF0FB}"/>
    <cellStyle name="Separador de milhares 3 3 4 2" xfId="12053" xr:uid="{2C444FC7-35EB-4A00-9364-4F0B07B24976}"/>
    <cellStyle name="Separador de milhares 3 3 4 2 2" xfId="12695" xr:uid="{23940F2B-C8A8-4D21-9710-7A5B12B871CF}"/>
    <cellStyle name="Separador de milhares 3 3 4 2 2 2" xfId="16759" xr:uid="{730A5FDA-521E-40D5-A956-4024454A11B2}"/>
    <cellStyle name="Separador de milhares 3 3 4 2 2 2 2" xfId="21988" xr:uid="{5B26D2AF-C034-4152-86C8-AAD7F04A8B6E}"/>
    <cellStyle name="Separador de milhares 3 3 4 2 2 3" xfId="19406" xr:uid="{B8EE7804-184A-411B-AA51-03E46D7C50FA}"/>
    <cellStyle name="Separador de milhares 3 3 4 2 3" xfId="15213" xr:uid="{100F6EBC-3553-4915-B4A2-648B0F905F7C}"/>
    <cellStyle name="Separador de milhares 3 3 4 2 3 2" xfId="17798" xr:uid="{4515AD75-B448-4FB0-A62F-6ED50D260DF4}"/>
    <cellStyle name="Separador de milhares 3 3 4 2 3 2 2" xfId="23024" xr:uid="{22935624-D912-4033-868E-AF1122DC2A0E}"/>
    <cellStyle name="Separador de milhares 3 3 4 2 3 3" xfId="20455" xr:uid="{BBF91D0F-88A2-4774-AE1C-5A05D4C3CB14}"/>
    <cellStyle name="Separador de milhares 3 3 4 2 4" xfId="16146" xr:uid="{5A5E715B-B5B9-40E3-BB20-62825ABADB02}"/>
    <cellStyle name="Separador de milhares 3 3 4 2 4 2" xfId="21376" xr:uid="{7EF3CFE5-97DF-4DC5-ACBA-11D7833A1B64}"/>
    <cellStyle name="Separador de milhares 3 3 4 2 5" xfId="18794" xr:uid="{7F6A5721-D925-438E-B76B-B44DC74AC50A}"/>
    <cellStyle name="Separador de milhares 3 3 4 3" xfId="12429" xr:uid="{F2D8CB67-5DA0-49D9-A68A-DBFE82F88633}"/>
    <cellStyle name="Separador de milhares 3 3 4 3 2" xfId="16493" xr:uid="{57FAC83C-5B05-4ECD-85F7-216AEA17B20D}"/>
    <cellStyle name="Separador de milhares 3 3 4 3 2 2" xfId="21722" xr:uid="{7FF1618E-CDF2-42CF-94B5-CF51A91870A7}"/>
    <cellStyle name="Separador de milhares 3 3 4 3 3" xfId="19140" xr:uid="{126A7C6E-F9B5-4DAF-AE13-B1C5712DB92E}"/>
    <cellStyle name="Separador de milhares 3 3 4 4" xfId="14854" xr:uid="{274999EE-FAC5-4F3E-8F4E-EBA7FC024420}"/>
    <cellStyle name="Separador de milhares 3 3 4 4 2" xfId="17443" xr:uid="{B21E1D3B-9B18-4DAB-BED8-BE2593E17696}"/>
    <cellStyle name="Separador de milhares 3 3 4 4 2 2" xfId="22669" xr:uid="{93B76DEE-2F61-4B33-824D-E56D3AAB0443}"/>
    <cellStyle name="Separador de milhares 3 3 4 4 3" xfId="20100" xr:uid="{44627D99-380E-4FB8-9496-4C8323D266A5}"/>
    <cellStyle name="Separador de milhares 3 3 4 5" xfId="15587" xr:uid="{275FB13C-6CF4-412A-B76C-DF9ADDEA72B0}"/>
    <cellStyle name="Separador de milhares 3 3 4 5 2" xfId="18159" xr:uid="{F62DB324-4A08-4BA7-A463-C149B5CB563D}"/>
    <cellStyle name="Separador de milhares 3 3 4 5 2 2" xfId="23385" xr:uid="{3D83411C-17F3-4978-AEC8-52D0A13C05B0}"/>
    <cellStyle name="Separador de milhares 3 3 4 5 3" xfId="20829" xr:uid="{FB2ADB21-5133-4B92-9A24-F456C489E381}"/>
    <cellStyle name="Separador de milhares 3 3 4 6" xfId="15886" xr:uid="{E33159C8-F92A-489C-B274-68767788A346}"/>
    <cellStyle name="Separador de milhares 3 3 4 6 2" xfId="21116" xr:uid="{8A4F3365-94EA-45AE-998A-F920A081FFCE}"/>
    <cellStyle name="Separador de milhares 3 3 4 7" xfId="18528" xr:uid="{AE028BD0-2D16-4B26-824B-991BC4A56D1C}"/>
    <cellStyle name="Separador de milhares 3 3 4 8" xfId="11766" xr:uid="{F71AB337-E2C8-4C5E-965E-2DA329A72951}"/>
    <cellStyle name="Separador de milhares 3 3 5" xfId="4366" xr:uid="{46DE3145-2D56-46D9-A573-ABBD57B46506}"/>
    <cellStyle name="Separador de milhares 3 3 5 2" xfId="11969" xr:uid="{68D0DBD0-4990-4E23-8E47-2C85EB606544}"/>
    <cellStyle name="Separador de milhares 3 3 5 2 2" xfId="12611" xr:uid="{A843FFE2-D575-4EC4-850F-BA6BF499A2B3}"/>
    <cellStyle name="Separador de milhares 3 3 5 2 2 2" xfId="16675" xr:uid="{7035F289-B738-440B-824A-37E580BDA058}"/>
    <cellStyle name="Separador de milhares 3 3 5 2 2 2 2" xfId="21904" xr:uid="{595EF5F6-6CD3-44E1-8CD2-B6AEB740001B}"/>
    <cellStyle name="Separador de milhares 3 3 5 2 2 3" xfId="19322" xr:uid="{49ECA85A-45E4-48AC-AAC0-BDEFA7EB4AED}"/>
    <cellStyle name="Separador de milhares 3 3 5 2 3" xfId="15129" xr:uid="{D970374D-2C2B-4016-B470-DC0A130CA3C9}"/>
    <cellStyle name="Separador de milhares 3 3 5 2 3 2" xfId="17714" xr:uid="{08FCCBBB-830D-4EA0-9635-0A55118877C2}"/>
    <cellStyle name="Separador de milhares 3 3 5 2 3 2 2" xfId="22940" xr:uid="{E934F4C4-1E74-4E20-A811-A76965195D3C}"/>
    <cellStyle name="Separador de milhares 3 3 5 2 3 3" xfId="20371" xr:uid="{7784259D-BFEE-4BB5-BF4E-2A3B4BD61BCE}"/>
    <cellStyle name="Separador de milhares 3 3 5 2 4" xfId="16062" xr:uid="{65DBDE7A-C267-4822-B216-7D8EA5F6BB7E}"/>
    <cellStyle name="Separador de milhares 3 3 5 2 4 2" xfId="21292" xr:uid="{358A20CB-8ECD-4E06-A3D3-A529FB61DD52}"/>
    <cellStyle name="Separador de milhares 3 3 5 2 5" xfId="18710" xr:uid="{A2297777-03F8-4D57-9E54-4281F3D2E4D5}"/>
    <cellStyle name="Separador de milhares 3 3 5 3" xfId="12337" xr:uid="{E48D1CDF-BCE4-4330-957F-3E80DB0E1045}"/>
    <cellStyle name="Separador de milhares 3 3 5 3 2" xfId="16402" xr:uid="{F60BA11E-5F90-46C3-B673-C45937B98398}"/>
    <cellStyle name="Separador de milhares 3 3 5 3 2 2" xfId="21631" xr:uid="{4296919C-CBEA-4080-9FBC-74E402CDD525}"/>
    <cellStyle name="Separador de milhares 3 3 5 3 3" xfId="19049" xr:uid="{723122D6-19D5-43E5-9D60-BCE54F689C9B}"/>
    <cellStyle name="Separador de milhares 3 3 5 4" xfId="14167" xr:uid="{FE76F17D-BFE8-4E1D-A9AB-585415E629B5}"/>
    <cellStyle name="Separador de milhares 3 3 5 4 2" xfId="17352" xr:uid="{BBA30637-042A-4999-BA1F-182AAF3ABC72}"/>
    <cellStyle name="Separador de milhares 3 3 5 4 2 2" xfId="22578" xr:uid="{15CB248B-E2CC-4753-8A7B-A1E14DE58DC2}"/>
    <cellStyle name="Separador de milhares 3 3 5 4 3" xfId="20005" xr:uid="{CE22987C-16A6-48C6-9501-A47B6A80AEE1}"/>
    <cellStyle name="Separador de milhares 3 3 5 5" xfId="15503" xr:uid="{E40B3067-7ABD-4402-B51D-53CE580DBD4A}"/>
    <cellStyle name="Separador de milhares 3 3 5 5 2" xfId="18075" xr:uid="{2A1EE2E7-1696-496E-AD48-4963FBEFC77D}"/>
    <cellStyle name="Separador de milhares 3 3 5 5 2 2" xfId="23301" xr:uid="{48ACE980-615B-460E-9551-3C3932047610}"/>
    <cellStyle name="Separador de milhares 3 3 5 5 3" xfId="20745" xr:uid="{359A4FDA-4E01-4B71-A2B1-C156F38C5DB2}"/>
    <cellStyle name="Separador de milhares 3 3 5 6" xfId="15802" xr:uid="{A72D7D44-5233-4356-97F4-89E2B5044082}"/>
    <cellStyle name="Separador de milhares 3 3 5 6 2" xfId="21032" xr:uid="{B6997EAB-8EC3-46C2-A78D-6790092D8C49}"/>
    <cellStyle name="Separador de milhares 3 3 5 7" xfId="18437" xr:uid="{3EF64E41-2654-4627-8A28-4AB1B46851B8}"/>
    <cellStyle name="Separador de milhares 3 3 5 8" xfId="9247" xr:uid="{F1D145DD-DFB2-46F0-90FD-FD52899040A2}"/>
    <cellStyle name="Separador de milhares 3 3 6" xfId="2155" xr:uid="{08373832-39B4-44F3-BB81-82EFF131AEC6}"/>
    <cellStyle name="Separador de milhares 3 3 6 2" xfId="12516" xr:uid="{B41CC5A7-8CE7-4E0B-9D87-C01919ACC47F}"/>
    <cellStyle name="Separador de milhares 3 3 6 2 2" xfId="16580" xr:uid="{0A3FCD19-4320-4635-AA9C-0393765C8565}"/>
    <cellStyle name="Separador de milhares 3 3 6 2 2 2" xfId="21809" xr:uid="{E29AA16F-B5DD-4892-AE3A-820A7C5A4825}"/>
    <cellStyle name="Separador de milhares 3 3 6 2 3" xfId="19227" xr:uid="{C5DFC49A-64F4-42BD-8F86-74854A6B70C6}"/>
    <cellStyle name="Separador de milhares 3 3 6 3" xfId="15034" xr:uid="{F3F224CD-00F5-4482-ADE1-BF33DBE34E5C}"/>
    <cellStyle name="Separador de milhares 3 3 6 3 2" xfId="17619" xr:uid="{53FD3B5E-C213-4033-80F9-DBEF2DABF5AC}"/>
    <cellStyle name="Separador de milhares 3 3 6 3 2 2" xfId="22845" xr:uid="{E4A1D317-500A-4DC0-8066-93CF05B89997}"/>
    <cellStyle name="Separador de milhares 3 3 6 3 3" xfId="20276" xr:uid="{0B32056C-0880-4E9C-9736-739920EAE7C7}"/>
    <cellStyle name="Separador de milhares 3 3 6 4" xfId="15967" xr:uid="{08E42E2E-06AE-4EB9-903D-8F2056CC7790}"/>
    <cellStyle name="Separador de milhares 3 3 6 4 2" xfId="21197" xr:uid="{F131338D-367C-4BEB-83B4-7294D4337897}"/>
    <cellStyle name="Separador de milhares 3 3 6 5" xfId="18615" xr:uid="{903DDE3E-7CBA-4C40-A1F9-50D0783DF055}"/>
    <cellStyle name="Separador de milhares 3 3 6 6" xfId="11874" xr:uid="{73256868-A0F1-4567-831A-A6E8C9F6EBD7}"/>
    <cellStyle name="Separador de milhares 3 3 7" xfId="12160" xr:uid="{6C7FAC58-ED64-461C-877B-3FDB00CF5DE3}"/>
    <cellStyle name="Separador de milhares 3 3 7 2" xfId="12787" xr:uid="{BC3B4711-6E39-42EE-9D16-EB778D808031}"/>
    <cellStyle name="Separador de milhares 3 3 7 2 2" xfId="16847" xr:uid="{F4EC4FB9-E26A-4258-9611-DF8A02FBAE74}"/>
    <cellStyle name="Separador de milhares 3 3 7 2 2 2" xfId="22076" xr:uid="{F22685F0-CBAE-450D-B150-E7AD35E78E0F}"/>
    <cellStyle name="Separador de milhares 3 3 7 2 3" xfId="19494" xr:uid="{5D0B2925-B372-4393-BBB0-ADDEF0E12093}"/>
    <cellStyle name="Separador de milhares 3 3 7 3" xfId="16234" xr:uid="{5D4C5836-13EB-47A5-8440-6CB21E295E2E}"/>
    <cellStyle name="Separador de milhares 3 3 7 3 2" xfId="21464" xr:uid="{023707DC-9219-4578-A2B9-8CC3BA4F6365}"/>
    <cellStyle name="Separador de milhares 3 3 7 4" xfId="18882" xr:uid="{0362E7F9-E76B-4F06-8124-DCE6A210B1F0}"/>
    <cellStyle name="Separador de milhares 3 3 8" xfId="12226" xr:uid="{191FF6FE-2DB0-4D5F-A91F-43A74D163DCF}"/>
    <cellStyle name="Separador de milhares 3 3 8 2" xfId="16293" xr:uid="{D80E07B9-79A5-4582-9D08-96553A3BCF6A}"/>
    <cellStyle name="Separador de milhares 3 3 8 2 2" xfId="21522" xr:uid="{D702F501-E64E-4D22-8A02-81A078AFD2BF}"/>
    <cellStyle name="Separador de milhares 3 3 8 3" xfId="18940" xr:uid="{F3ED5250-7D36-4D37-94F4-37059A75DB4E}"/>
    <cellStyle name="Separador de milhares 3 3 9" xfId="13412" xr:uid="{ADE824FC-08DC-4EC5-A1BC-FBB0385A9FE1}"/>
    <cellStyle name="Separador de milhares 3 3 9 2" xfId="17266" xr:uid="{78150801-C415-4C64-B729-67B576187F0D}"/>
    <cellStyle name="Separador de milhares 3 3 9 2 2" xfId="22492" xr:uid="{E9A35413-DC3D-402A-B981-BEFFFE6B890B}"/>
    <cellStyle name="Separador de milhares 3 3 9 3" xfId="19914" xr:uid="{5FC6B48B-E563-4EB8-BB31-09BC56397AD5}"/>
    <cellStyle name="Separador de milhares 3 4" xfId="241" xr:uid="{192C2418-1BB0-457F-A562-73C4C580A889}"/>
    <cellStyle name="Separador de milhares 3 4 10" xfId="9284" xr:uid="{535A6CAA-DCB4-46D2-810E-78B534FD0EC2}"/>
    <cellStyle name="Separador de milhares 3 4 2" xfId="4205" xr:uid="{280F6BAC-B35C-4C91-93C9-5AD110610215}"/>
    <cellStyle name="Separador de milhares 3 4 2 2" xfId="11950" xr:uid="{F025859C-92A8-4434-BF87-907EB21A917E}"/>
    <cellStyle name="Separador de milhares 3 4 2 2 2" xfId="12592" xr:uid="{87934793-C629-4A9E-ACF3-053656D6EA8C}"/>
    <cellStyle name="Separador de milhares 3 4 2 2 2 2" xfId="16656" xr:uid="{0AEE864E-23AB-4B20-8BDD-3070B9019F33}"/>
    <cellStyle name="Separador de milhares 3 4 2 2 2 2 2" xfId="21885" xr:uid="{EFF19151-7BC3-45AF-8C02-9B8144E126BB}"/>
    <cellStyle name="Separador de milhares 3 4 2 2 2 3" xfId="19303" xr:uid="{6A6635AF-AFB1-4A5F-A2AC-7BC7048BFB11}"/>
    <cellStyle name="Separador de milhares 3 4 2 2 3" xfId="15110" xr:uid="{D1E5283C-2AF8-471B-A140-003DCAD178B6}"/>
    <cellStyle name="Separador de milhares 3 4 2 2 3 2" xfId="17695" xr:uid="{EED273B9-A3CA-4B9A-B996-8504DF933FF9}"/>
    <cellStyle name="Separador de milhares 3 4 2 2 3 2 2" xfId="22921" xr:uid="{1447E56C-A3DA-4524-8A6A-5F9F66C469C0}"/>
    <cellStyle name="Separador de milhares 3 4 2 2 3 3" xfId="20352" xr:uid="{50803D24-E301-4624-BB1B-DFB14D5E8635}"/>
    <cellStyle name="Separador de milhares 3 4 2 2 4" xfId="16043" xr:uid="{B6E4D56A-9E86-447C-B701-85C72F12DE9F}"/>
    <cellStyle name="Separador de milhares 3 4 2 2 4 2" xfId="21273" xr:uid="{80599943-7802-4CC2-9713-B0FBFCCBC52D}"/>
    <cellStyle name="Separador de milhares 3 4 2 2 5" xfId="18691" xr:uid="{DA413A9C-9FAA-4D77-A145-0E2807957611}"/>
    <cellStyle name="Separador de milhares 3 4 2 3" xfId="12312" xr:uid="{F2940295-3096-41A3-8290-44CCFC27CBD4}"/>
    <cellStyle name="Separador de milhares 3 4 2 3 2" xfId="16377" xr:uid="{56BF3858-BEFC-4F62-9A7C-6EB4FFECFB20}"/>
    <cellStyle name="Separador de milhares 3 4 2 3 2 2" xfId="21606" xr:uid="{747B46D7-9DE4-4B22-9DA3-D0141B0BED20}"/>
    <cellStyle name="Separador de milhares 3 4 2 3 3" xfId="19024" xr:uid="{F6B90C6E-CC82-44E2-9621-78D46C5F2D34}"/>
    <cellStyle name="Separador de milhares 3 4 2 4" xfId="14134" xr:uid="{0B5D0659-F91D-43EA-8D2E-6EF5765DEE6B}"/>
    <cellStyle name="Separador de milhares 3 4 2 4 2" xfId="17328" xr:uid="{48158ED6-D0B6-4831-B1AD-4779C49CDF90}"/>
    <cellStyle name="Separador de milhares 3 4 2 4 2 2" xfId="22554" xr:uid="{FFBD0EB4-1DF9-41AF-817D-5D3C25DB75D6}"/>
    <cellStyle name="Separador de milhares 3 4 2 4 3" xfId="19981" xr:uid="{D787A6E0-0A6D-4F50-81D4-D12DD9C8B548}"/>
    <cellStyle name="Separador de milhares 3 4 2 5" xfId="15484" xr:uid="{FB682D83-CD50-4787-9809-58848D0058CB}"/>
    <cellStyle name="Separador de milhares 3 4 2 5 2" xfId="18056" xr:uid="{0D41098F-4477-4F97-9A6A-542E631E5649}"/>
    <cellStyle name="Separador de milhares 3 4 2 5 2 2" xfId="23282" xr:uid="{FAF2D98C-EEAE-48D1-A53C-A6D5C64D91E4}"/>
    <cellStyle name="Separador de milhares 3 4 2 5 3" xfId="20726" xr:uid="{AA0DF832-E80F-41C1-8995-4558F1DDE083}"/>
    <cellStyle name="Separador de milhares 3 4 2 6" xfId="15783" xr:uid="{46519071-A209-439E-BA36-DC989AEE8195}"/>
    <cellStyle name="Separador de milhares 3 4 2 6 2" xfId="21013" xr:uid="{D832FE8E-B7E3-40E4-9253-7D909F0AA06D}"/>
    <cellStyle name="Separador de milhares 3 4 2 7" xfId="18412" xr:uid="{0E7BC76B-05A1-4EE7-95DC-B654BC90D0FE}"/>
    <cellStyle name="Separador de milhares 3 4 2 8" xfId="9189" xr:uid="{61DD2F11-066B-427A-A157-AD09B70BB990}"/>
    <cellStyle name="Separador de milhares 3 4 3" xfId="7235" xr:uid="{EFFDA420-233A-4442-86A1-2DAD05FEC0AD}"/>
    <cellStyle name="Separador de milhares 3 4 3 2" xfId="12063" xr:uid="{8A2ECF69-7D06-4D54-BA09-26BF26C4E4F4}"/>
    <cellStyle name="Separador de milhares 3 4 3 2 2" xfId="12705" xr:uid="{9A163F83-F54B-4BAE-964D-B4A363292986}"/>
    <cellStyle name="Separador de milhares 3 4 3 2 2 2" xfId="16769" xr:uid="{A626BCC9-46D4-4E2F-BBFC-01E7388E9A01}"/>
    <cellStyle name="Separador de milhares 3 4 3 2 2 2 2" xfId="21998" xr:uid="{2287B08D-5A5B-44E1-B251-6762CDEBF977}"/>
    <cellStyle name="Separador de milhares 3 4 3 2 2 3" xfId="19416" xr:uid="{72E41EB7-F0D7-416F-81EF-7A2D46994DFF}"/>
    <cellStyle name="Separador de milhares 3 4 3 2 3" xfId="15223" xr:uid="{E9DACDB3-D771-4BC7-9EA9-0294C6EB251B}"/>
    <cellStyle name="Separador de milhares 3 4 3 2 3 2" xfId="17808" xr:uid="{5C51A27E-F283-4BF7-9C84-0DD33090D961}"/>
    <cellStyle name="Separador de milhares 3 4 3 2 3 2 2" xfId="23034" xr:uid="{9AB059E7-8D45-49BD-9D2E-CBA197E1B281}"/>
    <cellStyle name="Separador de milhares 3 4 3 2 3 3" xfId="20465" xr:uid="{0EFB07AD-9B73-4C63-A560-C7E2DD79091D}"/>
    <cellStyle name="Separador de milhares 3 4 3 2 4" xfId="16156" xr:uid="{36B588C8-40F7-4E24-9573-7AC6473F54D0}"/>
    <cellStyle name="Separador de milhares 3 4 3 2 4 2" xfId="21386" xr:uid="{77F8C4DB-52DE-4563-A0FC-A443F4822DB0}"/>
    <cellStyle name="Separador de milhares 3 4 3 2 5" xfId="18804" xr:uid="{49D92C01-C354-4E61-A9B0-F7ADA5F41575}"/>
    <cellStyle name="Separador de milhares 3 4 3 3" xfId="12440" xr:uid="{EA76F045-8585-4AE6-A051-8D8DF2172C78}"/>
    <cellStyle name="Separador de milhares 3 4 3 3 2" xfId="16504" xr:uid="{BDB33811-E3AE-40A7-AA6E-411F46A681CD}"/>
    <cellStyle name="Separador de milhares 3 4 3 3 2 2" xfId="21733" xr:uid="{30902EBF-D525-4CA4-A8DC-A2140AD937E1}"/>
    <cellStyle name="Separador de milhares 3 4 3 3 3" xfId="19151" xr:uid="{708A55F2-F00E-493C-B6B6-6814965D3402}"/>
    <cellStyle name="Separador de milhares 3 4 3 4" xfId="14864" xr:uid="{CCA20BFC-F893-4731-A2B0-014E09CAC5E4}"/>
    <cellStyle name="Separador de milhares 3 4 3 4 2" xfId="17453" xr:uid="{8D725550-10A2-41C5-B9B5-1AB5B9C26210}"/>
    <cellStyle name="Separador de milhares 3 4 3 4 2 2" xfId="22679" xr:uid="{E00195FA-5543-4E9B-9E87-681F787F2036}"/>
    <cellStyle name="Separador de milhares 3 4 3 4 3" xfId="20110" xr:uid="{8C3EB263-E44E-488D-BAB1-AB7EB45BEE6B}"/>
    <cellStyle name="Separador de milhares 3 4 3 5" xfId="15597" xr:uid="{5513AFA9-EA62-4372-ACA4-7BE655473150}"/>
    <cellStyle name="Separador de milhares 3 4 3 5 2" xfId="18169" xr:uid="{8CFDB085-AF29-425B-A3DA-29626B950BFB}"/>
    <cellStyle name="Separador de milhares 3 4 3 5 2 2" xfId="23395" xr:uid="{DC2F6F69-E799-4365-96FB-B394FD992EEC}"/>
    <cellStyle name="Separador de milhares 3 4 3 5 3" xfId="20839" xr:uid="{80672449-5BCB-453F-8708-66C045F6C9E4}"/>
    <cellStyle name="Separador de milhares 3 4 3 6" xfId="15896" xr:uid="{AEFADA62-C352-4D61-8108-F3298C03B0DD}"/>
    <cellStyle name="Separador de milhares 3 4 3 6 2" xfId="21126" xr:uid="{4D2D220D-3B85-483F-BAE0-6F5124AF2103}"/>
    <cellStyle name="Separador de milhares 3 4 3 7" xfId="18539" xr:uid="{D3E344DB-147F-42A4-9B20-538031AA34FE}"/>
    <cellStyle name="Separador de milhares 3 4 3 8" xfId="11789" xr:uid="{3C7B50FC-D32E-45AC-9C38-B5E390FCC95B}"/>
    <cellStyle name="Separador de milhares 3 4 4" xfId="4574" xr:uid="{BA35C9CF-88B9-43F4-9AAF-E223200C036E}"/>
    <cellStyle name="Separador de milhares 3 4 4 2" xfId="12628" xr:uid="{0AE4FE15-F13C-409D-95E2-8E42A9702522}"/>
    <cellStyle name="Separador de milhares 3 4 4 2 2" xfId="16692" xr:uid="{BA2D0EF2-6A85-4219-BFCD-035D9739ABF1}"/>
    <cellStyle name="Separador de milhares 3 4 4 2 2 2" xfId="21921" xr:uid="{27B63CAB-A0C1-4A03-A105-86FE2BAC3840}"/>
    <cellStyle name="Separador de milhares 3 4 4 2 3" xfId="19339" xr:uid="{A3A94FD7-E04B-4C97-9E61-6E3EE23CCFEE}"/>
    <cellStyle name="Separador de milhares 3 4 4 3" xfId="15146" xr:uid="{45755B38-634E-42CD-8F38-D88AC862AFA1}"/>
    <cellStyle name="Separador de milhares 3 4 4 3 2" xfId="17731" xr:uid="{B8A66F0F-6E9D-4C32-9EB4-C761CE82A711}"/>
    <cellStyle name="Separador de milhares 3 4 4 3 2 2" xfId="22957" xr:uid="{B5380218-8037-4041-9DD7-C97A0F1F33DD}"/>
    <cellStyle name="Separador de milhares 3 4 4 3 3" xfId="20388" xr:uid="{D51F7A81-BA30-4369-840E-9DB6F3536FA0}"/>
    <cellStyle name="Separador de milhares 3 4 4 4" xfId="16079" xr:uid="{8961D035-12D0-4B12-87E0-DF485BE09C40}"/>
    <cellStyle name="Separador de milhares 3 4 4 4 2" xfId="21309" xr:uid="{24DAD7A9-5C0E-4D4F-8FAA-D219F2910382}"/>
    <cellStyle name="Separador de milhares 3 4 4 5" xfId="18727" xr:uid="{02460A88-E876-4E76-8F8F-8244B3A07E44}"/>
    <cellStyle name="Separador de milhares 3 4 4 6" xfId="11986" xr:uid="{4163194B-CE81-42B0-81A8-CAC5C366EC19}"/>
    <cellStyle name="Separador de milhares 3 4 5" xfId="12355" xr:uid="{55195DE8-8F19-445C-9E63-A231674D8CA6}"/>
    <cellStyle name="Separador de milhares 3 4 5 2" xfId="16419" xr:uid="{AD939FD2-6FBF-4087-B127-BC60F61AE211}"/>
    <cellStyle name="Separador de milhares 3 4 5 2 2" xfId="21648" xr:uid="{47CEEB71-EC56-4F60-B61F-87F287282A10}"/>
    <cellStyle name="Separador de milhares 3 4 5 3" xfId="19066" xr:uid="{09D80CA3-344F-43B0-BD01-A3951CA10BE3}"/>
    <cellStyle name="Separador de milhares 3 4 6" xfId="14197" xr:uid="{A4FC867C-ED5A-402D-871A-7904CF8B5226}"/>
    <cellStyle name="Separador de milhares 3 4 6 2" xfId="17369" xr:uid="{CBA40D83-1DDA-4A71-BD87-57285BDADBDD}"/>
    <cellStyle name="Separador de milhares 3 4 6 2 2" xfId="22595" xr:uid="{2B75D8CB-9609-4B15-9546-72E19A6D9C4F}"/>
    <cellStyle name="Separador de milhares 3 4 6 3" xfId="20022" xr:uid="{C47DBF18-2BB4-46A3-9AD4-70BA8191455E}"/>
    <cellStyle name="Separador de milhares 3 4 7" xfId="15520" xr:uid="{FAE00653-713B-4063-9557-367152E4F690}"/>
    <cellStyle name="Separador de milhares 3 4 7 2" xfId="18092" xr:uid="{95D3769C-6CA7-4B4D-A138-BBDB7C5ED486}"/>
    <cellStyle name="Separador de milhares 3 4 7 2 2" xfId="23318" xr:uid="{701E734B-8E18-401A-BE7E-D7D19A11573A}"/>
    <cellStyle name="Separador de milhares 3 4 7 3" xfId="20762" xr:uid="{029D59F1-C401-4B28-BB47-D1EE0B956246}"/>
    <cellStyle name="Separador de milhares 3 4 8" xfId="15819" xr:uid="{6F5EFB44-F3AD-4591-BD54-37427A83DD84}"/>
    <cellStyle name="Separador de milhares 3 4 8 2" xfId="21049" xr:uid="{86D6D32E-3D83-408F-B907-FCE688D8BFD4}"/>
    <cellStyle name="Separador de milhares 3 4 9" xfId="18454" xr:uid="{E719C477-0F7F-4EF1-A24B-905B529B0303}"/>
    <cellStyle name="Separador de milhares 3 5" xfId="5908" xr:uid="{A6244E2F-FF01-4F62-8CDE-7BA0BE7106DC}"/>
    <cellStyle name="Separador de milhares 3 5 2" xfId="12014" xr:uid="{056AABB2-7399-499E-B2D5-D70930122D35}"/>
    <cellStyle name="Separador de milhares 3 5 2 2" xfId="12656" xr:uid="{FA933B77-C872-4A81-82F2-DB90AC73F4BC}"/>
    <cellStyle name="Separador de milhares 3 5 2 2 2" xfId="16720" xr:uid="{1E431045-41ED-4637-9403-E785AC05E8C4}"/>
    <cellStyle name="Separador de milhares 3 5 2 2 2 2" xfId="21949" xr:uid="{800A75FF-8053-401C-A0AB-F74795300080}"/>
    <cellStyle name="Separador de milhares 3 5 2 2 3" xfId="19367" xr:uid="{720D154B-F81B-4C33-ACF0-701A04999793}"/>
    <cellStyle name="Separador de milhares 3 5 2 3" xfId="15174" xr:uid="{6E95B5BD-B160-4EE1-A593-111FD01AC0FA}"/>
    <cellStyle name="Separador de milhares 3 5 2 3 2" xfId="17759" xr:uid="{95273DB7-DB90-43C5-A0F4-C4ED60AE336B}"/>
    <cellStyle name="Separador de milhares 3 5 2 3 2 2" xfId="22985" xr:uid="{1B6FCD8E-F351-4A9D-B69D-53182189A5B8}"/>
    <cellStyle name="Separador de milhares 3 5 2 3 3" xfId="20416" xr:uid="{13ED8E55-1EE1-4966-9E30-075293B930D1}"/>
    <cellStyle name="Separador de milhares 3 5 2 4" xfId="16107" xr:uid="{3EE3CAE3-7BBD-4F30-99D2-4B5E1F702DEF}"/>
    <cellStyle name="Separador de milhares 3 5 2 4 2" xfId="21337" xr:uid="{704BCE22-9432-460B-9B02-BFD29047F2B4}"/>
    <cellStyle name="Separador de milhares 3 5 2 5" xfId="18755" xr:uid="{A0341E1D-2C50-40EC-9DD2-6E50367A9039}"/>
    <cellStyle name="Separador de milhares 3 5 3" xfId="12383" xr:uid="{EB73D45C-5179-417B-90F3-240A5FA695E1}"/>
    <cellStyle name="Separador de milhares 3 5 3 2" xfId="16447" xr:uid="{89E4AD0C-1809-437E-878E-200AE2DE1D0B}"/>
    <cellStyle name="Separador de milhares 3 5 3 2 2" xfId="21676" xr:uid="{35AE638A-5DA6-4E4B-A5D5-50B43556D7A5}"/>
    <cellStyle name="Separador de milhares 3 5 3 3" xfId="19094" xr:uid="{AADBECF8-B435-417C-A2FD-B5840804916E}"/>
    <cellStyle name="Separador de milhares 3 5 4" xfId="14803" xr:uid="{B7CFE080-D43C-4780-8610-FD38D0DBDC66}"/>
    <cellStyle name="Separador de milhares 3 5 4 2" xfId="17397" xr:uid="{5E380D91-6B12-4D51-BCA8-95446981F527}"/>
    <cellStyle name="Separador de milhares 3 5 4 2 2" xfId="22623" xr:uid="{4CE528FA-8BAE-4781-A292-E425C923F49D}"/>
    <cellStyle name="Separador de milhares 3 5 4 3" xfId="20050" xr:uid="{8D0D7096-EE0F-4FC0-BEF8-5E63888AEAE3}"/>
    <cellStyle name="Separador de milhares 3 5 5" xfId="15548" xr:uid="{E44EDA0F-1105-4B52-BF2F-2329BD20352A}"/>
    <cellStyle name="Separador de milhares 3 5 5 2" xfId="18120" xr:uid="{C39D4E2F-E58B-4F93-A991-DB7FDFAD3824}"/>
    <cellStyle name="Separador de milhares 3 5 5 2 2" xfId="23346" xr:uid="{00AFBC1C-9342-4FA8-9928-BFF96B243520}"/>
    <cellStyle name="Separador de milhares 3 5 5 3" xfId="20790" xr:uid="{FFEFB24B-D87F-49C9-9AE3-F1BDD9D1A0E4}"/>
    <cellStyle name="Separador de milhares 3 5 6" xfId="15847" xr:uid="{7F1B8D92-4F1B-4E13-8DAC-EE2B2D4A99A5}"/>
    <cellStyle name="Separador de milhares 3 5 6 2" xfId="21077" xr:uid="{F47BE72A-459C-4F76-9D94-CE05565A1765}"/>
    <cellStyle name="Separador de milhares 3 5 7" xfId="18482" xr:uid="{83EBD624-FCD7-493C-B41E-C999510BFD3C}"/>
    <cellStyle name="Separador de milhares 3 5 8" xfId="10515" xr:uid="{CC5712B9-1806-4F0C-A091-A5668063CC0E}"/>
    <cellStyle name="Separador de milhares 3 6" xfId="4217" xr:uid="{9A70F175-8EB9-4D3B-B32E-7A5F8BF8A6EA}"/>
    <cellStyle name="Separador de milhares 3 6 2" xfId="11953" xr:uid="{B85F4EC5-0576-4795-9820-21C63A6453D9}"/>
    <cellStyle name="Separador de milhares 3 6 2 2" xfId="12595" xr:uid="{0E8AF437-1B03-4E56-80AE-B972068E3086}"/>
    <cellStyle name="Separador de milhares 3 6 2 2 2" xfId="16659" xr:uid="{0C782E0E-9C90-47B5-874B-16B112AEC58F}"/>
    <cellStyle name="Separador de milhares 3 6 2 2 2 2" xfId="21888" xr:uid="{7D8814B0-A18B-4AB7-BA21-7C870081A431}"/>
    <cellStyle name="Separador de milhares 3 6 2 2 3" xfId="19306" xr:uid="{9B810CBB-B187-4245-BA72-96EE467D6447}"/>
    <cellStyle name="Separador de milhares 3 6 2 3" xfId="15113" xr:uid="{7C9B0927-3876-4D04-AECA-D4DE0C303F07}"/>
    <cellStyle name="Separador de milhares 3 6 2 3 2" xfId="17698" xr:uid="{BF11AE80-0BB2-4480-B463-65BF67F848BA}"/>
    <cellStyle name="Separador de milhares 3 6 2 3 2 2" xfId="22924" xr:uid="{96E7906F-D69E-4824-A04B-E54629D380BF}"/>
    <cellStyle name="Separador de milhares 3 6 2 3 3" xfId="20355" xr:uid="{BAF2AF65-2651-4464-9459-C495467BD699}"/>
    <cellStyle name="Separador de milhares 3 6 2 4" xfId="16046" xr:uid="{E2CEB0E6-3488-4075-8D37-C3E77CC618A8}"/>
    <cellStyle name="Separador de milhares 3 6 2 4 2" xfId="21276" xr:uid="{D8D625F2-6FB1-4ECC-A2AE-A10338E542D2}"/>
    <cellStyle name="Separador de milhares 3 6 2 5" xfId="18694" xr:uid="{23F5A636-EEAD-4719-AA41-12896571A5F3}"/>
    <cellStyle name="Separador de milhares 3 6 3" xfId="12316" xr:uid="{9708036D-48E8-4BAA-BFF4-5A139818200F}"/>
    <cellStyle name="Separador de milhares 3 6 3 2" xfId="16381" xr:uid="{4F04C404-35C8-4895-B3BB-49CF27CF3310}"/>
    <cellStyle name="Separador de milhares 3 6 3 2 2" xfId="21610" xr:uid="{EF2D6899-543F-4FE4-B1D6-5F5A4AACC996}"/>
    <cellStyle name="Separador de milhares 3 6 3 3" xfId="19028" xr:uid="{DDB70665-6A4C-4BB2-9482-629E7DA5B531}"/>
    <cellStyle name="Separador de milhares 3 6 4" xfId="14137" xr:uid="{6E2C4DA6-DA80-40E0-B9BC-50B8DCCBCE7D}"/>
    <cellStyle name="Separador de milhares 3 6 4 2" xfId="17331" xr:uid="{21CDA78D-F20F-492C-A44A-7728E2427F23}"/>
    <cellStyle name="Separador de milhares 3 6 4 2 2" xfId="22557" xr:uid="{D1AEFDC8-20AB-4DC5-A821-84CF78F5C57B}"/>
    <cellStyle name="Separador de milhares 3 6 4 3" xfId="19984" xr:uid="{8BA0AA53-36FC-4754-967C-2136C6504CF2}"/>
    <cellStyle name="Separador de milhares 3 6 5" xfId="15487" xr:uid="{ED1404E2-39A0-4E74-A857-4E7663693E06}"/>
    <cellStyle name="Separador de milhares 3 6 5 2" xfId="18059" xr:uid="{6552DB7F-C078-4F38-B96A-BFFE0C4A51B7}"/>
    <cellStyle name="Separador de milhares 3 6 5 2 2" xfId="23285" xr:uid="{DAAAC95E-A9EA-45BB-8D78-7447E17951D0}"/>
    <cellStyle name="Separador de milhares 3 6 5 3" xfId="20729" xr:uid="{4A9EC648-B7BF-4FFB-9A88-C0BB9A521F30}"/>
    <cellStyle name="Separador de milhares 3 6 6" xfId="15786" xr:uid="{3EAF0BB2-5B1D-4336-88E8-27C974E6BC37}"/>
    <cellStyle name="Separador de milhares 3 6 6 2" xfId="21016" xr:uid="{1AC7C3CA-9862-4C44-BA48-023F41AE29F1}"/>
    <cellStyle name="Separador de milhares 3 6 7" xfId="18416" xr:uid="{E8F3702A-83FC-4D93-A561-F8A94FCCF88F}"/>
    <cellStyle name="Separador de milhares 3 6 8" xfId="9195" xr:uid="{168B6C26-19FA-4AFE-AD76-C028349BF534}"/>
    <cellStyle name="Separador de milhares 3 7" xfId="2282" xr:uid="{72277763-5847-401E-AAE9-A765B5DE552E}"/>
    <cellStyle name="Separador de milhares 3 7 2" xfId="11893" xr:uid="{40B1951E-403B-4AF7-B03D-895356540E7E}"/>
    <cellStyle name="Separador de milhares 3 7 2 2" xfId="12535" xr:uid="{3D971C0E-DEBD-47ED-8FE3-88AE768A90EB}"/>
    <cellStyle name="Separador de milhares 3 7 2 2 2" xfId="16599" xr:uid="{64CB00D2-9570-4E0E-8410-132736A8B45D}"/>
    <cellStyle name="Separador de milhares 3 7 2 2 2 2" xfId="21828" xr:uid="{54807CB0-586D-4CF1-B579-40A00CC3C213}"/>
    <cellStyle name="Separador de milhares 3 7 2 2 3" xfId="19246" xr:uid="{75AFEFC4-E406-4267-B965-1DD93402A5DA}"/>
    <cellStyle name="Separador de milhares 3 7 2 3" xfId="15053" xr:uid="{469C9934-37C6-4006-8F07-CFE82458B781}"/>
    <cellStyle name="Separador de milhares 3 7 2 3 2" xfId="17638" xr:uid="{E7130A64-7567-45C1-BE71-995543D51D72}"/>
    <cellStyle name="Separador de milhares 3 7 2 3 2 2" xfId="22864" xr:uid="{A8F9B7BF-89CA-45A7-A1F1-81D72E6CEF0A}"/>
    <cellStyle name="Separador de milhares 3 7 2 3 3" xfId="20295" xr:uid="{DB1FDDF1-6530-4F7F-B6E1-C4D800DEEBFA}"/>
    <cellStyle name="Separador de milhares 3 7 2 4" xfId="15986" xr:uid="{F77701E9-0B7B-4790-B00C-E0E0E0DF116B}"/>
    <cellStyle name="Separador de milhares 3 7 2 4 2" xfId="21216" xr:uid="{1355C806-C365-4BD8-915D-20123AC83FB5}"/>
    <cellStyle name="Separador de milhares 3 7 2 5" xfId="18634" xr:uid="{5BDFBE37-7751-414C-99EA-BE43E6440611}"/>
    <cellStyle name="Separador de milhares 3 7 3" xfId="12253" xr:uid="{A7D7581A-3009-4EB8-97A9-F44725FB1BC8}"/>
    <cellStyle name="Separador de milhares 3 7 3 2" xfId="16318" xr:uid="{BA6766DE-BDFD-4DB3-B89A-4B46FBEB3405}"/>
    <cellStyle name="Separador de milhares 3 7 3 2 2" xfId="21547" xr:uid="{82BF5B75-28D7-4480-9AE6-D7597895FDB1}"/>
    <cellStyle name="Separador de milhares 3 7 3 3" xfId="18965" xr:uid="{189CCEF9-0DDB-4CD2-A8B9-2D65D76954AF}"/>
    <cellStyle name="Separador de milhares 3 7 4" xfId="13466" xr:uid="{9685FACA-A8F6-4766-83C1-B78EAF1FDF98}"/>
    <cellStyle name="Separador de milhares 3 7 4 2" xfId="17289" xr:uid="{BBA8D593-30E6-4D15-BAE8-1BD953E39377}"/>
    <cellStyle name="Separador de milhares 3 7 4 2 2" xfId="22515" xr:uid="{5C512FE4-1A3A-4A29-B85B-F9532498EDBE}"/>
    <cellStyle name="Separador de milhares 3 7 4 3" xfId="19937" xr:uid="{6B07846F-D1C0-42E8-B03D-59AB7DCE1945}"/>
    <cellStyle name="Separador de milhares 3 7 5" xfId="15427" xr:uid="{D9C9374D-2F4D-448B-91DB-DD684ADF75A5}"/>
    <cellStyle name="Separador de milhares 3 7 5 2" xfId="17999" xr:uid="{7A605042-2B44-4C8F-86E5-A655DDB67E0A}"/>
    <cellStyle name="Separador de milhares 3 7 5 2 2" xfId="23225" xr:uid="{3D2DD16E-D788-491D-B9A5-D8CCD414F01A}"/>
    <cellStyle name="Separador de milhares 3 7 5 3" xfId="20669" xr:uid="{C5781FBD-77B8-4471-9441-F1D297E16EA1}"/>
    <cellStyle name="Separador de milhares 3 7 6" xfId="15726" xr:uid="{6AE2309C-8B3B-44D1-94F8-25577ED3550C}"/>
    <cellStyle name="Separador de milhares 3 7 6 2" xfId="20956" xr:uid="{BB4CA15D-37DD-45E0-8E7D-A5DA12129BDA}"/>
    <cellStyle name="Separador de milhares 3 7 7" xfId="18353" xr:uid="{A775A727-F94F-49F9-A19F-1B7A1ECAEC83}"/>
    <cellStyle name="Separador de milhares 3 7 8" xfId="7470" xr:uid="{7DF07037-8C9F-4DEE-8197-C7DDABF21A60}"/>
    <cellStyle name="Separador de milhares 3 8" xfId="2089" xr:uid="{2CA55795-9FA8-47FF-A3D0-785977BC4605}"/>
    <cellStyle name="Separador de milhares 3 8 2" xfId="12488" xr:uid="{AB675EDD-BB47-46CA-8766-AC4FDC13A13A}"/>
    <cellStyle name="Separador de milhares 3 8 2 2" xfId="15006" xr:uid="{A2DF8BC5-DA3B-4BEA-B9FF-E94C686411EA}"/>
    <cellStyle name="Separador de milhares 3 8 2 2 2" xfId="17591" xr:uid="{9955EB1A-F59A-438B-9C3F-D2AE32406E1C}"/>
    <cellStyle name="Separador de milhares 3 8 2 2 2 2" xfId="22817" xr:uid="{D08A493D-D0B4-459D-B798-757FDC1AE0FF}"/>
    <cellStyle name="Separador de milhares 3 8 2 2 3" xfId="20248" xr:uid="{AFA18D32-B3F9-45E5-85B1-4270D19F2B85}"/>
    <cellStyle name="Separador de milhares 3 8 2 3" xfId="16552" xr:uid="{F5D0FE37-D053-48F3-9EAD-C8D7D9ED8AF7}"/>
    <cellStyle name="Separador de milhares 3 8 2 3 2" xfId="21781" xr:uid="{355212E5-C6A7-4DA7-A0EC-E5C5FFB71FFC}"/>
    <cellStyle name="Separador de milhares 3 8 2 4" xfId="19199" xr:uid="{0074DA0F-46A4-4F13-9781-73D28B591991}"/>
    <cellStyle name="Separador de milhares 3 8 3" xfId="13379" xr:uid="{5B4F7E85-0BD9-4CAA-9F8D-1A71B1CC479A}"/>
    <cellStyle name="Separador de milhares 3 8 3 2" xfId="17239" xr:uid="{3662F06E-52DD-45A4-B713-95083A8A694E}"/>
    <cellStyle name="Separador de milhares 3 8 3 2 2" xfId="22465" xr:uid="{F184B070-BC0C-4DEF-8B51-B771C81D08D2}"/>
    <cellStyle name="Separador de milhares 3 8 3 3" xfId="19887" xr:uid="{6005B9C2-5CAA-42D9-AE80-CA230F4B121F}"/>
    <cellStyle name="Separador de milhares 3 8 4" xfId="15380" xr:uid="{42C58A18-1B1B-435A-91A1-728F9657D3BE}"/>
    <cellStyle name="Separador de milhares 3 8 4 2" xfId="17952" xr:uid="{38254E36-0849-46B6-9923-30482B4E77E0}"/>
    <cellStyle name="Separador de milhares 3 8 4 2 2" xfId="23178" xr:uid="{9DD2CB15-8233-4092-8B96-3729A7FBE12B}"/>
    <cellStyle name="Separador de milhares 3 8 4 3" xfId="20622" xr:uid="{69512902-99F9-470D-B28B-A0220D4986A6}"/>
    <cellStyle name="Separador de milhares 3 8 5" xfId="15939" xr:uid="{4615EB30-3DE3-45F7-ADE6-969EC0C7960A}"/>
    <cellStyle name="Separador de milhares 3 8 5 2" xfId="21169" xr:uid="{4C2F320B-21EB-4A2F-B243-4288B0BF2959}"/>
    <cellStyle name="Separador de milhares 3 8 6" xfId="18587" xr:uid="{081EA9B4-EFE1-4179-9465-CC202E40A36B}"/>
    <cellStyle name="Separador de milhares 3 8 7" xfId="11846" xr:uid="{ECED662A-F1F8-4898-8DB2-06BDC4B7F489}"/>
    <cellStyle name="Separador de milhares 3 9" xfId="377" xr:uid="{B5660EFA-D7D8-4D9E-9EA6-BBD7629AC2E0}"/>
    <cellStyle name="Separador de milhares 3 9 2" xfId="12774" xr:uid="{5E927CB9-A8FF-4418-9633-38A5F4FD5E2F}"/>
    <cellStyle name="Separador de milhares 3 9 2 2" xfId="16834" xr:uid="{6743E089-8378-4AEB-B759-9FAB8C6F64A5}"/>
    <cellStyle name="Separador de milhares 3 9 2 2 2" xfId="22063" xr:uid="{FD4AC275-4802-4C6E-8A11-9415E121743F}"/>
    <cellStyle name="Separador de milhares 3 9 2 3" xfId="19481" xr:uid="{06F4D89B-9F50-4E40-9407-028FD52FC2F4}"/>
    <cellStyle name="Separador de milhares 3 9 3" xfId="14917" xr:uid="{EA5AA005-34B6-4ED8-8A53-3AB2B9995392}"/>
    <cellStyle name="Separador de milhares 3 9 3 2" xfId="17502" xr:uid="{02114A73-1049-4D71-AD1A-50BD566E071C}"/>
    <cellStyle name="Separador de milhares 3 9 3 2 2" xfId="22728" xr:uid="{04C9A023-ADE6-4962-A8E1-0B26B2996E20}"/>
    <cellStyle name="Separador de milhares 3 9 3 3" xfId="20159" xr:uid="{9F4837BB-9BA9-4CE5-AD60-7512DF72B923}"/>
    <cellStyle name="Separador de milhares 3 9 4" xfId="16221" xr:uid="{16C735ED-4ECE-41DC-BC95-B1B0BE16E70C}"/>
    <cellStyle name="Separador de milhares 3 9 4 2" xfId="21451" xr:uid="{7FED3D1B-AA2A-4464-9D76-E4F02B055A29}"/>
    <cellStyle name="Separador de milhares 3 9 5" xfId="18869" xr:uid="{DF6000B1-08B8-4FE8-8ACC-F4458D0DC1C9}"/>
    <cellStyle name="Separador de milhares 3 9 6" xfId="12146" xr:uid="{2CD4DA9C-9147-4D9B-AB30-634B83A96F41}"/>
    <cellStyle name="Separador de milhares 30" xfId="1068" xr:uid="{774A5FC1-8997-40C8-AC69-48FFBB00070F}"/>
    <cellStyle name="Separador de milhares 30 2" xfId="1849" xr:uid="{40999733-276A-4F1B-9DF3-D4DF42FB9880}"/>
    <cellStyle name="Separador de milhares 30 2 2" xfId="14989" xr:uid="{B74FCBBE-A732-4F7F-8953-2467DAAF212D}"/>
    <cellStyle name="Separador de milhares 30 2 2 2" xfId="17574" xr:uid="{A440DA26-1D99-4712-A270-368BDD0F523F}"/>
    <cellStyle name="Separador de milhares 30 2 2 2 2" xfId="22800" xr:uid="{0821C16E-E0EE-449B-9CDC-4DBBD1BFF422}"/>
    <cellStyle name="Separador de milhares 30 2 2 3" xfId="20231" xr:uid="{4F9340BF-F855-4B09-B936-909C6FEF6D73}"/>
    <cellStyle name="Separador de milhares 30 2 3" xfId="15363" xr:uid="{F9B2FD67-653E-4C31-AB52-FD751EC2C478}"/>
    <cellStyle name="Separador de milhares 30 2 3 2" xfId="17935" xr:uid="{42104F43-2055-4E0C-AD2E-0CF50090689B}"/>
    <cellStyle name="Separador de milhares 30 2 3 2 2" xfId="23161" xr:uid="{B03A3D15-C3D8-4AD1-9FC8-C4BADAE61E3B}"/>
    <cellStyle name="Separador de milhares 30 2 3 3" xfId="20605" xr:uid="{C619C449-9B92-4297-916B-A950AFF7CBAF}"/>
    <cellStyle name="Separador de milhares 30 2 4" xfId="17224" xr:uid="{8151159C-80C3-4E25-A36B-1F1FCF30766E}"/>
    <cellStyle name="Separador de milhares 30 2 4 2" xfId="22450" xr:uid="{C9A3EC04-9B1F-4BFA-BBAD-8DEC1BD176F3}"/>
    <cellStyle name="Separador de milhares 30 2 5" xfId="19872" xr:uid="{5C25A1C1-C2F1-4233-AB90-482D0FAF5BE6}"/>
    <cellStyle name="Separador de milhares 30 2 6" xfId="13354" xr:uid="{AA255DE3-0817-42FD-B312-E42FF368574D}"/>
    <cellStyle name="Separador de milhares 30 3" xfId="14946" xr:uid="{6220B461-0E24-458D-9185-5A61EC5E8796}"/>
    <cellStyle name="Separador de milhares 30 3 2" xfId="17531" xr:uid="{1723AE2B-C5E2-4EA0-AFDD-EA63E5B538F4}"/>
    <cellStyle name="Separador de milhares 30 3 2 2" xfId="22757" xr:uid="{A835672C-5925-4F3A-94D1-21D684DB54E8}"/>
    <cellStyle name="Separador de milhares 30 3 3" xfId="20188" xr:uid="{B3A572A8-67CB-4652-A7BB-0929E10905CB}"/>
    <cellStyle name="Separador de milhares 30 4" xfId="15320" xr:uid="{4B1385D7-E0DA-4DCC-ACAC-9C1338EF6BF5}"/>
    <cellStyle name="Separador de milhares 30 4 2" xfId="17892" xr:uid="{33CE7990-D349-44B5-AF06-277EF9D07378}"/>
    <cellStyle name="Separador de milhares 30 4 2 2" xfId="23118" xr:uid="{AA8D6F7D-0538-4B4D-8EDF-A307F694C0DF}"/>
    <cellStyle name="Separador de milhares 30 4 3" xfId="20562" xr:uid="{959FF190-871E-46DB-86EA-6BE740CF7CD7}"/>
    <cellStyle name="Separador de milhares 30 5" xfId="17181" xr:uid="{144ED89F-7FBB-4B50-946D-80608E305A11}"/>
    <cellStyle name="Separador de milhares 30 5 2" xfId="22407" xr:uid="{23E67553-B1F3-4B4A-8831-8A3A28D6AB97}"/>
    <cellStyle name="Separador de milhares 30 6" xfId="19826" xr:uid="{AAAD57F6-D3FD-4788-8E91-6C1181A68C61}"/>
    <cellStyle name="Separador de milhares 30 7" xfId="13189" xr:uid="{0C041A89-A785-4D49-A502-39A4840DFF82}"/>
    <cellStyle name="Separador de milhares 31" xfId="1083" xr:uid="{0954FF9D-6A7F-42D3-A8AE-3B5E1FAC8406}"/>
    <cellStyle name="Separador de milhares 31 2" xfId="1864" xr:uid="{98E3DD5D-E6A4-4A33-8864-372B4A00703E}"/>
    <cellStyle name="Separador de milhares 31 2 2" xfId="14990" xr:uid="{987C8073-3FD4-4C99-8E46-B2944D556186}"/>
    <cellStyle name="Separador de milhares 31 2 2 2" xfId="17575" xr:uid="{2E8B7672-1C7F-4512-A7D0-CF4748E83BAE}"/>
    <cellStyle name="Separador de milhares 31 2 2 2 2" xfId="22801" xr:uid="{F990176D-6FCC-48F7-A3A3-B5B3EB776843}"/>
    <cellStyle name="Separador de milhares 31 2 2 3" xfId="20232" xr:uid="{09ED902C-E3FF-497D-83EE-FC35A8A50BB9}"/>
    <cellStyle name="Separador de milhares 31 2 3" xfId="15364" xr:uid="{4BAF1C52-F60D-4FCA-8351-C84843D5AE99}"/>
    <cellStyle name="Separador de milhares 31 2 3 2" xfId="17936" xr:uid="{534A7720-C023-4380-9505-0E8A52253A4D}"/>
    <cellStyle name="Separador de milhares 31 2 3 2 2" xfId="23162" xr:uid="{EECAA030-D359-4457-ADDD-C70ACFFADCFE}"/>
    <cellStyle name="Separador de milhares 31 2 3 3" xfId="20606" xr:uid="{1B678B9A-3EBF-4538-89E1-CED833031C7D}"/>
    <cellStyle name="Separador de milhares 31 2 4" xfId="17225" xr:uid="{5C2FF571-BD48-45F1-AFA4-D3BD1C18F9D3}"/>
    <cellStyle name="Separador de milhares 31 2 4 2" xfId="22451" xr:uid="{3C79FD50-CB8C-4594-AA61-947CD1AFBEAF}"/>
    <cellStyle name="Separador de milhares 31 2 5" xfId="19873" xr:uid="{DF2D9F7B-EC35-4034-A69F-31BFCD637EF8}"/>
    <cellStyle name="Separador de milhares 31 2 6" xfId="13355" xr:uid="{E1B8C3D9-F86D-494A-B78E-32F7A62899F1}"/>
    <cellStyle name="Separador de milhares 31 3" xfId="14947" xr:uid="{E484DEA4-A62A-45C9-8EC3-59EF06E02652}"/>
    <cellStyle name="Separador de milhares 31 3 2" xfId="17532" xr:uid="{77EC3060-EB08-446D-879B-E20D62D6CB39}"/>
    <cellStyle name="Separador de milhares 31 3 2 2" xfId="22758" xr:uid="{A7C13E7C-8E76-4BD0-BEBF-BC24217D8B0E}"/>
    <cellStyle name="Separador de milhares 31 3 3" xfId="20189" xr:uid="{755233EE-9304-4F2C-895D-81977B10C2DB}"/>
    <cellStyle name="Separador de milhares 31 4" xfId="15321" xr:uid="{A4B7D80B-09E4-446F-AB73-676C0A7A2F97}"/>
    <cellStyle name="Separador de milhares 31 4 2" xfId="17893" xr:uid="{ED056423-B3F0-4E27-ADCF-9C0D8D2417D9}"/>
    <cellStyle name="Separador de milhares 31 4 2 2" xfId="23119" xr:uid="{352BBDB7-19A5-436C-8FBC-5263155CE4C3}"/>
    <cellStyle name="Separador de milhares 31 4 3" xfId="20563" xr:uid="{FCDC96E2-0E88-4594-8B56-B8661286757B}"/>
    <cellStyle name="Separador de milhares 31 5" xfId="17182" xr:uid="{BBE71866-A751-485F-AF4A-674CD7A3BE62}"/>
    <cellStyle name="Separador de milhares 31 5 2" xfId="22408" xr:uid="{11FCF45B-8CFC-4C75-8E29-EE9A0D2549F9}"/>
    <cellStyle name="Separador de milhares 31 6" xfId="19827" xr:uid="{8345FD59-040F-4449-818C-8DA5D4F321D3}"/>
    <cellStyle name="Separador de milhares 31 7" xfId="13190" xr:uid="{BFE2064E-53E7-485B-A8E8-3BBF30945162}"/>
    <cellStyle name="Separador de milhares 32" xfId="1112" xr:uid="{0F09A0E9-D3B8-4CDD-893E-3555311CE1DB}"/>
    <cellStyle name="Separador de milhares 32 2" xfId="1893" xr:uid="{247A38D1-270C-4C84-800C-BFF21CD58ACF}"/>
    <cellStyle name="Separador de milhares 32 2 2" xfId="14991" xr:uid="{C21FF4AE-A94A-4BC4-9898-94975F14D07A}"/>
    <cellStyle name="Separador de milhares 32 2 2 2" xfId="17576" xr:uid="{87704F8D-9A03-4CB7-AC81-263038B9DBD0}"/>
    <cellStyle name="Separador de milhares 32 2 2 2 2" xfId="22802" xr:uid="{4D71EA05-0F69-4E35-95C9-D0CC2061E649}"/>
    <cellStyle name="Separador de milhares 32 2 2 3" xfId="20233" xr:uid="{CCAFC3E5-7A5B-475C-A85B-DE6C388696CA}"/>
    <cellStyle name="Separador de milhares 32 2 3" xfId="15365" xr:uid="{32C2A3A8-781E-4846-9D90-FA737EB7456C}"/>
    <cellStyle name="Separador de milhares 32 2 3 2" xfId="17937" xr:uid="{D7F63E3D-CED1-48E7-8163-69AAA49056FA}"/>
    <cellStyle name="Separador de milhares 32 2 3 2 2" xfId="23163" xr:uid="{37B23268-6F79-4117-8203-F4A5A7D06979}"/>
    <cellStyle name="Separador de milhares 32 2 3 3" xfId="20607" xr:uid="{647CC2E8-84EC-499C-8C0B-77F036E64F87}"/>
    <cellStyle name="Separador de milhares 32 2 4" xfId="17226" xr:uid="{00269C2E-7FB1-410E-853F-CE4F8749F089}"/>
    <cellStyle name="Separador de milhares 32 2 4 2" xfId="22452" xr:uid="{C910A871-1789-4D61-9871-640611BF5490}"/>
    <cellStyle name="Separador de milhares 32 2 5" xfId="19874" xr:uid="{4BA18592-2FB4-4AC6-AFDC-C8040CBBF7F3}"/>
    <cellStyle name="Separador de milhares 32 2 6" xfId="13356" xr:uid="{3FC10C95-3BA8-4BC0-99A3-5FE3DCD6C672}"/>
    <cellStyle name="Separador de milhares 32 3" xfId="14948" xr:uid="{0AEE0B5F-8EE5-4E40-BA65-92680A717531}"/>
    <cellStyle name="Separador de milhares 32 3 2" xfId="17533" xr:uid="{2A4247BE-75BD-4DE6-A9DD-9EC3F0739629}"/>
    <cellStyle name="Separador de milhares 32 3 2 2" xfId="22759" xr:uid="{3C327CF5-C36F-4054-B5D0-7370920D4B77}"/>
    <cellStyle name="Separador de milhares 32 3 3" xfId="20190" xr:uid="{306D2A5A-48C5-458E-B132-32FFDB1F1A3F}"/>
    <cellStyle name="Separador de milhares 32 4" xfId="15322" xr:uid="{981178AA-0799-40F8-ABB6-BEAAC4F4FDE6}"/>
    <cellStyle name="Separador de milhares 32 4 2" xfId="17894" xr:uid="{0E922FA5-55BA-47E9-B29B-E186B329F2FA}"/>
    <cellStyle name="Separador de milhares 32 4 2 2" xfId="23120" xr:uid="{AFE9249C-7307-4315-9DDA-B4B0DAD69227}"/>
    <cellStyle name="Separador de milhares 32 4 3" xfId="20564" xr:uid="{0E3097E9-45F2-4D11-A45C-4AECD63EC49B}"/>
    <cellStyle name="Separador de milhares 32 5" xfId="17183" xr:uid="{8E5A2036-D6B9-47BA-B8EF-8731C65C0855}"/>
    <cellStyle name="Separador de milhares 32 5 2" xfId="22409" xr:uid="{56AE9DB3-E80C-49BA-9473-1696D6E7B7A0}"/>
    <cellStyle name="Separador de milhares 32 6" xfId="19828" xr:uid="{C3813EE1-0B83-49AA-A03A-05253575DFA9}"/>
    <cellStyle name="Separador de milhares 32 7" xfId="13191" xr:uid="{3F883CC7-88BF-4639-A581-620D94326CE9}"/>
    <cellStyle name="Separador de milhares 33" xfId="1127" xr:uid="{F1654B3D-D4EE-4C85-97E7-5E7483DC2622}"/>
    <cellStyle name="Separador de milhares 33 2" xfId="1908" xr:uid="{CA5311B5-4686-4E1E-9DE5-E43E6E64650B}"/>
    <cellStyle name="Separador de milhares 33 2 2" xfId="14992" xr:uid="{CB35A0CD-A495-4EF7-83E1-35B48BE2F2FE}"/>
    <cellStyle name="Separador de milhares 33 2 2 2" xfId="17577" xr:uid="{55BDF0EA-CFAB-48D5-82FC-34CC473718A0}"/>
    <cellStyle name="Separador de milhares 33 2 2 2 2" xfId="22803" xr:uid="{C4C4759B-79E8-4C24-B45E-461769C6FAE7}"/>
    <cellStyle name="Separador de milhares 33 2 2 3" xfId="20234" xr:uid="{3533E768-48D3-4F07-8090-0309F2B13502}"/>
    <cellStyle name="Separador de milhares 33 2 3" xfId="15366" xr:uid="{3A48B00E-C322-4E14-AFE4-EA314D29D1A7}"/>
    <cellStyle name="Separador de milhares 33 2 3 2" xfId="17938" xr:uid="{7D945BBB-E1AC-46A9-B1F7-9B4A88D69A2D}"/>
    <cellStyle name="Separador de milhares 33 2 3 2 2" xfId="23164" xr:uid="{CDC25C57-51BC-41CD-B137-96DC9452CF84}"/>
    <cellStyle name="Separador de milhares 33 2 3 3" xfId="20608" xr:uid="{BA525642-6CBA-4A57-960B-7FD379E08C6F}"/>
    <cellStyle name="Separador de milhares 33 2 4" xfId="17227" xr:uid="{2BA00976-358E-4B41-B5C7-9CE2A98FFFF5}"/>
    <cellStyle name="Separador de milhares 33 2 4 2" xfId="22453" xr:uid="{16A4938E-457B-41A1-8461-2DC2D1AFF51D}"/>
    <cellStyle name="Separador de milhares 33 2 5" xfId="19875" xr:uid="{0D29215B-1680-484A-BB99-B36E47D8FD35}"/>
    <cellStyle name="Separador de milhares 33 2 6" xfId="13357" xr:uid="{57E15F8E-367B-47E0-AEB4-34A79113CF73}"/>
    <cellStyle name="Separador de milhares 33 3" xfId="14949" xr:uid="{7BE310F5-BE0F-4E6A-9C03-D53FE734B23B}"/>
    <cellStyle name="Separador de milhares 33 3 2" xfId="17534" xr:uid="{704579A4-4472-4173-B01C-6D96FF7F2588}"/>
    <cellStyle name="Separador de milhares 33 3 2 2" xfId="22760" xr:uid="{154EA80E-C812-4A7B-A466-A745B507579D}"/>
    <cellStyle name="Separador de milhares 33 3 3" xfId="20191" xr:uid="{E96B3BF9-5AC9-4A97-B7B3-64522C3D2A2F}"/>
    <cellStyle name="Separador de milhares 33 4" xfId="15323" xr:uid="{3D1D888D-18E9-4A53-8981-74C997A3A9E1}"/>
    <cellStyle name="Separador de milhares 33 4 2" xfId="17895" xr:uid="{6908DB08-2A26-49F0-B7CC-6A0657F59728}"/>
    <cellStyle name="Separador de milhares 33 4 2 2" xfId="23121" xr:uid="{A82C5FFA-8C6B-4448-9203-A885BEC67A39}"/>
    <cellStyle name="Separador de milhares 33 4 3" xfId="20565" xr:uid="{63F4347B-8ECA-4084-84BC-AEBCBC11146D}"/>
    <cellStyle name="Separador de milhares 33 5" xfId="17184" xr:uid="{BA1EDAFC-24F6-4977-803A-34CAE0853B72}"/>
    <cellStyle name="Separador de milhares 33 5 2" xfId="22410" xr:uid="{9A271E7C-05F6-410A-A76A-BACE89834B27}"/>
    <cellStyle name="Separador de milhares 33 6" xfId="19829" xr:uid="{BF9E3DF3-0FB5-4AC7-9830-ACE9E6E059C9}"/>
    <cellStyle name="Separador de milhares 33 7" xfId="13192" xr:uid="{43B0C83B-982A-458C-8B4C-9233A6D80C5F}"/>
    <cellStyle name="Separador de milhares 34" xfId="1156" xr:uid="{86EDF2EC-3222-427B-BBF0-F258A85FC8CF}"/>
    <cellStyle name="Separador de milhares 34 2" xfId="1937" xr:uid="{CFE93CA1-0BDF-41AC-A052-34BAC447A36E}"/>
    <cellStyle name="Separador de milhares 34 2 2" xfId="14993" xr:uid="{9B2C4B51-FC55-415F-B306-5556BB6E2225}"/>
    <cellStyle name="Separador de milhares 34 2 2 2" xfId="17578" xr:uid="{FA29A7E5-5C2E-40C0-8D17-AA16474798B6}"/>
    <cellStyle name="Separador de milhares 34 2 2 2 2" xfId="22804" xr:uid="{71263E43-7066-4B64-8F08-00D2938D807A}"/>
    <cellStyle name="Separador de milhares 34 2 2 3" xfId="20235" xr:uid="{B6BAD452-F698-4E20-8F5E-988DB8D6D191}"/>
    <cellStyle name="Separador de milhares 34 2 3" xfId="15367" xr:uid="{677C2E72-6002-4E55-A058-40BCCE2136B7}"/>
    <cellStyle name="Separador de milhares 34 2 3 2" xfId="17939" xr:uid="{2C259F4E-9DD7-4826-B1F2-52034CA45DD1}"/>
    <cellStyle name="Separador de milhares 34 2 3 2 2" xfId="23165" xr:uid="{4741242B-2CB5-49AF-9021-0F76A74838E5}"/>
    <cellStyle name="Separador de milhares 34 2 3 3" xfId="20609" xr:uid="{256D59D5-F61E-43F4-AEE2-5F20230D428E}"/>
    <cellStyle name="Separador de milhares 34 2 4" xfId="17228" xr:uid="{90E36F17-DFE9-4B9D-9B61-AC43F655EEF6}"/>
    <cellStyle name="Separador de milhares 34 2 4 2" xfId="22454" xr:uid="{FDED9D2B-4A25-451D-8E42-1B8F03790C9E}"/>
    <cellStyle name="Separador de milhares 34 2 5" xfId="19876" xr:uid="{CC9B26AE-964D-4E7F-A6C4-1DB04E02BAD3}"/>
    <cellStyle name="Separador de milhares 34 2 6" xfId="13358" xr:uid="{47F23D02-4367-40C7-95FE-C2A9BCFC3667}"/>
    <cellStyle name="Separador de milhares 34 3" xfId="14950" xr:uid="{FE334FD7-0293-4E09-9569-88A971E0FB2F}"/>
    <cellStyle name="Separador de milhares 34 3 2" xfId="17535" xr:uid="{D735B53B-09DF-4D99-B1D9-516638747C22}"/>
    <cellStyle name="Separador de milhares 34 3 2 2" xfId="22761" xr:uid="{2A2FE615-DC11-4470-ABB2-C029F4DA9508}"/>
    <cellStyle name="Separador de milhares 34 3 3" xfId="20192" xr:uid="{2FEFDD3E-6EDB-42AF-8072-1934B65D2476}"/>
    <cellStyle name="Separador de milhares 34 4" xfId="15324" xr:uid="{B30DE509-9F08-41E9-B854-678E01A23442}"/>
    <cellStyle name="Separador de milhares 34 4 2" xfId="17896" xr:uid="{B80107C0-A7B3-4195-A65F-502313D23AAB}"/>
    <cellStyle name="Separador de milhares 34 4 2 2" xfId="23122" xr:uid="{C840A35A-25F5-4933-8825-AE3D75215F4C}"/>
    <cellStyle name="Separador de milhares 34 4 3" xfId="20566" xr:uid="{EC57D6B4-9795-4F4B-A425-295816EF7E68}"/>
    <cellStyle name="Separador de milhares 34 5" xfId="17185" xr:uid="{6EC27AF2-3024-47A8-B9C4-002BC4BEE8DF}"/>
    <cellStyle name="Separador de milhares 34 5 2" xfId="22411" xr:uid="{A82A38FC-33AC-4FF8-8922-D43330142B91}"/>
    <cellStyle name="Separador de milhares 34 6" xfId="19830" xr:uid="{64AD902C-05EB-44A2-AE93-9314E119F4E7}"/>
    <cellStyle name="Separador de milhares 34 7" xfId="13193" xr:uid="{1FF53158-16A8-46CA-A9E0-B23B5D74543C}"/>
    <cellStyle name="Separador de milhares 35" xfId="1171" xr:uid="{5E47AC4E-F855-4FE4-8AD9-A7132EADCA93}"/>
    <cellStyle name="Separador de milhares 35 2" xfId="1952" xr:uid="{0AEBB913-0A1B-4E95-8DC3-F0DC206EFD14}"/>
    <cellStyle name="Separador de milhares 35 2 2" xfId="14994" xr:uid="{631845BD-F296-467E-BE1B-A4807519C862}"/>
    <cellStyle name="Separador de milhares 35 2 2 2" xfId="17579" xr:uid="{7DF77F6C-36C3-4845-AFF8-1683FCEBE52F}"/>
    <cellStyle name="Separador de milhares 35 2 2 2 2" xfId="22805" xr:uid="{7EE39598-1E30-424C-A844-7DA909BD5EA3}"/>
    <cellStyle name="Separador de milhares 35 2 2 3" xfId="20236" xr:uid="{06D960F9-C983-4281-89BB-B1A0FCD85E7B}"/>
    <cellStyle name="Separador de milhares 35 2 3" xfId="15368" xr:uid="{6551F0F4-AE02-4DA8-A1A6-E9E410F26360}"/>
    <cellStyle name="Separador de milhares 35 2 3 2" xfId="17940" xr:uid="{F0179CDA-2907-4DC9-84B5-121946F8C619}"/>
    <cellStyle name="Separador de milhares 35 2 3 2 2" xfId="23166" xr:uid="{38E0EE5B-9072-4DC5-81BC-C820AA042717}"/>
    <cellStyle name="Separador de milhares 35 2 3 3" xfId="20610" xr:uid="{0821FB09-19DD-452E-9A73-7520C04013E2}"/>
    <cellStyle name="Separador de milhares 35 2 4" xfId="17229" xr:uid="{5CBCA9F6-28D5-4A0F-A9B1-CA517599908A}"/>
    <cellStyle name="Separador de milhares 35 2 4 2" xfId="22455" xr:uid="{8763DF92-F417-4E37-9766-5C524D669E33}"/>
    <cellStyle name="Separador de milhares 35 2 5" xfId="19877" xr:uid="{D0C5BF19-A585-417D-BF94-7A9770937B2E}"/>
    <cellStyle name="Separador de milhares 35 2 6" xfId="13359" xr:uid="{25220664-BF5D-4051-A0CD-6CA82C9E8656}"/>
    <cellStyle name="Separador de milhares 35 3" xfId="14951" xr:uid="{895EB1B2-E009-4D70-ADB3-027B1B30657D}"/>
    <cellStyle name="Separador de milhares 35 3 2" xfId="17536" xr:uid="{4B75D348-CE9C-459E-A02F-8A119FDFE1A0}"/>
    <cellStyle name="Separador de milhares 35 3 2 2" xfId="22762" xr:uid="{08BF3EEC-19B8-49FA-A067-977B6D969CF1}"/>
    <cellStyle name="Separador de milhares 35 3 3" xfId="20193" xr:uid="{04FAF4FA-11AE-4C4C-A1E4-B7B460429F69}"/>
    <cellStyle name="Separador de milhares 35 4" xfId="15325" xr:uid="{F899A796-1DE7-48C3-95F1-C16526334F1D}"/>
    <cellStyle name="Separador de milhares 35 4 2" xfId="17897" xr:uid="{D93C8C3C-BFCC-4D56-B843-AF429FDF9A80}"/>
    <cellStyle name="Separador de milhares 35 4 2 2" xfId="23123" xr:uid="{45F5263E-6663-4BE9-A7B5-5768B2A086DD}"/>
    <cellStyle name="Separador de milhares 35 4 3" xfId="20567" xr:uid="{5377C358-F94F-4DA0-AD5B-42CE40FDF363}"/>
    <cellStyle name="Separador de milhares 35 5" xfId="17186" xr:uid="{1B829A6D-3C14-4D52-922F-44D9BDDF6CF9}"/>
    <cellStyle name="Separador de milhares 35 5 2" xfId="22412" xr:uid="{16D3884C-B3E6-479F-9C46-DE1C3BE8EB62}"/>
    <cellStyle name="Separador de milhares 35 6" xfId="19831" xr:uid="{E02522B3-EDCE-47AF-8E71-8E0725A221A4}"/>
    <cellStyle name="Separador de milhares 35 7" xfId="13194" xr:uid="{95981868-9CC7-4E07-AB60-E734A2B0E6CB}"/>
    <cellStyle name="Separador de milhares 36" xfId="1186" xr:uid="{3973A5C8-A3C4-4BFA-BD56-993636E272A6}"/>
    <cellStyle name="Separador de milhares 36 2" xfId="1967" xr:uid="{D3109641-CA06-4EA7-BA4E-2065160DAE7A}"/>
    <cellStyle name="Separador de milhares 36 2 2" xfId="14995" xr:uid="{72D71233-779C-48A2-90EC-664F7A0A8EAB}"/>
    <cellStyle name="Separador de milhares 36 2 2 2" xfId="17580" xr:uid="{0102C0FD-925D-4712-A474-A7866DE841B6}"/>
    <cellStyle name="Separador de milhares 36 2 2 2 2" xfId="22806" xr:uid="{49162872-D5D8-4720-B516-01073E2279B6}"/>
    <cellStyle name="Separador de milhares 36 2 2 3" xfId="20237" xr:uid="{F059410F-6F83-4F4A-824E-63466618A77E}"/>
    <cellStyle name="Separador de milhares 36 2 3" xfId="15369" xr:uid="{FB7E1B4B-208D-4446-AFF9-C84B68F5F6C6}"/>
    <cellStyle name="Separador de milhares 36 2 3 2" xfId="17941" xr:uid="{B568CD5C-D90F-4D83-8D10-ADE58F846535}"/>
    <cellStyle name="Separador de milhares 36 2 3 2 2" xfId="23167" xr:uid="{7030E0DA-3F4B-4DA1-A2E0-BDEF78C521FA}"/>
    <cellStyle name="Separador de milhares 36 2 3 3" xfId="20611" xr:uid="{2217788C-A797-47DE-A2CB-0F363263DB0F}"/>
    <cellStyle name="Separador de milhares 36 2 4" xfId="17230" xr:uid="{95CF7CE8-F9EB-494D-89B9-865E6CA4EAF0}"/>
    <cellStyle name="Separador de milhares 36 2 4 2" xfId="22456" xr:uid="{5FCA82CD-43A2-45D6-873E-8F99000B4D4C}"/>
    <cellStyle name="Separador de milhares 36 2 5" xfId="19878" xr:uid="{1DDE1216-D990-435A-8521-6B7843584447}"/>
    <cellStyle name="Separador de milhares 36 2 6" xfId="13360" xr:uid="{E50E0067-AD4C-4813-A022-303C0B158DF4}"/>
    <cellStyle name="Separador de milhares 36 3" xfId="14952" xr:uid="{F8553788-FCDE-457A-BA62-DE5C7D892887}"/>
    <cellStyle name="Separador de milhares 36 3 2" xfId="17537" xr:uid="{1ED90A30-15C0-4C6C-9FF2-E444BD5F7E66}"/>
    <cellStyle name="Separador de milhares 36 3 2 2" xfId="22763" xr:uid="{29796D4C-FF8C-4AC8-92E4-414C9E2DFD11}"/>
    <cellStyle name="Separador de milhares 36 3 3" xfId="20194" xr:uid="{4D83D934-E4C4-4A37-B31B-A762273B20C2}"/>
    <cellStyle name="Separador de milhares 36 4" xfId="15326" xr:uid="{935C9499-7F9E-42B3-99DA-E5DF6ABB5161}"/>
    <cellStyle name="Separador de milhares 36 4 2" xfId="17898" xr:uid="{60F8A5DA-0DC1-4E56-8F8C-77E0F1012BC8}"/>
    <cellStyle name="Separador de milhares 36 4 2 2" xfId="23124" xr:uid="{FCCFF138-AD1C-4CDF-98A1-3A28F0712FBC}"/>
    <cellStyle name="Separador de milhares 36 4 3" xfId="20568" xr:uid="{D82DD987-5EC7-4EDE-A6A1-283DD1261400}"/>
    <cellStyle name="Separador de milhares 36 5" xfId="17187" xr:uid="{BB36C06A-BB03-4515-8424-927728E93329}"/>
    <cellStyle name="Separador de milhares 36 5 2" xfId="22413" xr:uid="{CCC31C22-56C8-460C-BF62-2DB92BA27A3C}"/>
    <cellStyle name="Separador de milhares 36 6" xfId="19832" xr:uid="{912CB325-29DA-46C3-827E-CE4D0D2F58CD}"/>
    <cellStyle name="Separador de milhares 36 7" xfId="13195" xr:uid="{CA0B0885-CACA-46DF-9A69-ED7C781A63F6}"/>
    <cellStyle name="Separador de milhares 37" xfId="1201" xr:uid="{43B597CB-024E-4108-ABC9-04C612B779D9}"/>
    <cellStyle name="Separador de milhares 37 2" xfId="1982" xr:uid="{00EDD297-BE9F-44E0-9F5F-CA70C41C5A02}"/>
    <cellStyle name="Separador de milhares 37 2 2" xfId="14996" xr:uid="{3FB17F8A-E455-4B8F-B063-3CA3CD01131F}"/>
    <cellStyle name="Separador de milhares 37 2 2 2" xfId="17581" xr:uid="{BE6BEEA2-0938-42FD-A618-A2674EFC1705}"/>
    <cellStyle name="Separador de milhares 37 2 2 2 2" xfId="22807" xr:uid="{8F43636E-BD55-43AD-A7A1-E4BE4A139E5B}"/>
    <cellStyle name="Separador de milhares 37 2 2 3" xfId="20238" xr:uid="{3837CD7B-34DF-4341-B99F-59636893724E}"/>
    <cellStyle name="Separador de milhares 37 2 3" xfId="15370" xr:uid="{016AF695-7BDD-44FC-8607-4774AF4CEAD1}"/>
    <cellStyle name="Separador de milhares 37 2 3 2" xfId="17942" xr:uid="{18288CC8-ABC7-47E4-82B2-0C660419C4DB}"/>
    <cellStyle name="Separador de milhares 37 2 3 2 2" xfId="23168" xr:uid="{ED17B652-5FC8-49B3-9888-24086A93B196}"/>
    <cellStyle name="Separador de milhares 37 2 3 3" xfId="20612" xr:uid="{6FDAB6F0-0D88-436F-A03B-E1F45CB11DB4}"/>
    <cellStyle name="Separador de milhares 37 2 4" xfId="17231" xr:uid="{074F735E-82E2-40A3-856B-51A487DDFAA5}"/>
    <cellStyle name="Separador de milhares 37 2 4 2" xfId="22457" xr:uid="{875DD622-4008-47BC-BF37-BC2106D1A367}"/>
    <cellStyle name="Separador de milhares 37 2 5" xfId="19879" xr:uid="{6B304A2C-4797-4649-95C0-DA7C37591AB1}"/>
    <cellStyle name="Separador de milhares 37 2 6" xfId="13361" xr:uid="{0722B76D-D991-4C81-80A5-F510A5FAD37D}"/>
    <cellStyle name="Separador de milhares 37 3" xfId="14953" xr:uid="{9843C690-0340-4F65-95DC-336C1724D173}"/>
    <cellStyle name="Separador de milhares 37 3 2" xfId="17538" xr:uid="{79142A02-9635-4B9F-8574-0E6242C4F315}"/>
    <cellStyle name="Separador de milhares 37 3 2 2" xfId="22764" xr:uid="{30D43116-8474-48A7-910A-E3AB4ACF1FD6}"/>
    <cellStyle name="Separador de milhares 37 3 3" xfId="20195" xr:uid="{C841D60E-3345-4C63-BF4E-4764B5EB296C}"/>
    <cellStyle name="Separador de milhares 37 4" xfId="15327" xr:uid="{7DCBA985-51A2-4A64-9B7D-0479FCC868FB}"/>
    <cellStyle name="Separador de milhares 37 4 2" xfId="17899" xr:uid="{E10B1AB7-8C8C-4ACA-B7E5-461495BF0052}"/>
    <cellStyle name="Separador de milhares 37 4 2 2" xfId="23125" xr:uid="{6F443054-5B30-41C3-BED9-AF5BEC2316E7}"/>
    <cellStyle name="Separador de milhares 37 4 3" xfId="20569" xr:uid="{2C32D0AB-69BE-4BF1-8B64-CB1D5EC98C9C}"/>
    <cellStyle name="Separador de milhares 37 5" xfId="17188" xr:uid="{7D64D098-FB2B-4CA2-A1A5-ED36B480485A}"/>
    <cellStyle name="Separador de milhares 37 5 2" xfId="22414" xr:uid="{874D74F0-5CAC-4D40-8290-E171F0350D6F}"/>
    <cellStyle name="Separador de milhares 37 6" xfId="19833" xr:uid="{18FB5C27-9DE8-4F98-8EE2-2076327E4EE6}"/>
    <cellStyle name="Separador de milhares 37 7" xfId="13196" xr:uid="{2F4DC9A1-21B1-43B0-B084-61C6C3D22422}"/>
    <cellStyle name="Separador de milhares 38" xfId="1216" xr:uid="{4D8C7B49-5122-4118-A8EC-6971EA3E0C82}"/>
    <cellStyle name="Separador de milhares 38 2" xfId="1997" xr:uid="{94115438-6582-4BC0-861E-FC8591F7B454}"/>
    <cellStyle name="Separador de milhares 38 2 2" xfId="14997" xr:uid="{17C1527D-64BD-426A-BF9C-2E6ABEFE637B}"/>
    <cellStyle name="Separador de milhares 38 2 2 2" xfId="17582" xr:uid="{7FBF3AF2-2E4A-4957-86D9-773E22F2D379}"/>
    <cellStyle name="Separador de milhares 38 2 2 2 2" xfId="22808" xr:uid="{8BB6F4DA-4089-4BE5-B5AF-5380F61D3B2B}"/>
    <cellStyle name="Separador de milhares 38 2 2 3" xfId="20239" xr:uid="{5A86EBD4-02FB-4FE5-93AF-9B8C5B585D0A}"/>
    <cellStyle name="Separador de milhares 38 2 3" xfId="15371" xr:uid="{5E9120E9-7C90-4361-95A2-D7CEB4C97869}"/>
    <cellStyle name="Separador de milhares 38 2 3 2" xfId="17943" xr:uid="{F24C8FC2-D0DF-48CF-A61D-B5F6795B9B4E}"/>
    <cellStyle name="Separador de milhares 38 2 3 2 2" xfId="23169" xr:uid="{7A46CB5A-420F-497B-9375-4E3AE2477012}"/>
    <cellStyle name="Separador de milhares 38 2 3 3" xfId="20613" xr:uid="{B1A1D0BE-4E33-404B-9060-98C651D49A92}"/>
    <cellStyle name="Separador de milhares 38 2 4" xfId="17232" xr:uid="{5239C78A-4F26-427B-8E01-E66BF3400EA0}"/>
    <cellStyle name="Separador de milhares 38 2 4 2" xfId="22458" xr:uid="{CCC7A6CC-4B4A-4065-B312-14C086EC1F6A}"/>
    <cellStyle name="Separador de milhares 38 2 5" xfId="19880" xr:uid="{085B09F0-76BF-4166-B2AD-B71508FE5720}"/>
    <cellStyle name="Separador de milhares 38 2 6" xfId="13362" xr:uid="{EBD40F57-39DF-4007-896E-528432C0374A}"/>
    <cellStyle name="Separador de milhares 38 3" xfId="14954" xr:uid="{2D3F508E-7F2B-4999-B59A-671B60903115}"/>
    <cellStyle name="Separador de milhares 38 3 2" xfId="17539" xr:uid="{60EF7E46-51B1-4BEE-A073-B053BC660FFA}"/>
    <cellStyle name="Separador de milhares 38 3 2 2" xfId="22765" xr:uid="{79DD9600-C332-4867-BDC3-9823EA561E00}"/>
    <cellStyle name="Separador de milhares 38 3 3" xfId="20196" xr:uid="{3286EB6A-2F1C-42F9-8950-A17ED4AFE7A8}"/>
    <cellStyle name="Separador de milhares 38 4" xfId="15328" xr:uid="{2F5D8D64-E4AA-450E-BBF0-2240A55B4D5E}"/>
    <cellStyle name="Separador de milhares 38 4 2" xfId="17900" xr:uid="{0C05906A-50CF-4586-84B8-CF47DD203811}"/>
    <cellStyle name="Separador de milhares 38 4 2 2" xfId="23126" xr:uid="{F99283BD-4BB1-49D5-B133-F424F1FCBC11}"/>
    <cellStyle name="Separador de milhares 38 4 3" xfId="20570" xr:uid="{7A8D64E7-78AE-41F1-BCF7-23D271E4CB3B}"/>
    <cellStyle name="Separador de milhares 38 5" xfId="17189" xr:uid="{741767A1-ECF0-4999-9056-70E3E2CE37EA}"/>
    <cellStyle name="Separador de milhares 38 5 2" xfId="22415" xr:uid="{781A5ED5-9687-4240-A44C-53BBCCD2BFA3}"/>
    <cellStyle name="Separador de milhares 38 6" xfId="19834" xr:uid="{4D1D32A7-D5F1-450E-802A-F3986B9C3624}"/>
    <cellStyle name="Separador de milhares 38 7" xfId="13197" xr:uid="{4E9EB718-DCFE-431E-AA1E-E14256AA157D}"/>
    <cellStyle name="Separador de milhares 39" xfId="1231" xr:uid="{E97178C5-54DC-4884-B587-51125670870C}"/>
    <cellStyle name="Separador de milhares 39 2" xfId="2012" xr:uid="{703933C5-B2DC-43B2-8B42-3E9F2AACA1F2}"/>
    <cellStyle name="Separador de milhares 39 2 2" xfId="14998" xr:uid="{6D246850-7F3A-4A0A-A151-434E7FD8194C}"/>
    <cellStyle name="Separador de milhares 39 2 2 2" xfId="17583" xr:uid="{DD39DB96-5F1E-4590-A6E8-69272137CC70}"/>
    <cellStyle name="Separador de milhares 39 2 2 2 2" xfId="22809" xr:uid="{7C57A037-7655-43C5-8199-AFDCE22E08AC}"/>
    <cellStyle name="Separador de milhares 39 2 2 3" xfId="20240" xr:uid="{C02DAEFF-6019-44E3-A0CD-6A02ABC7E653}"/>
    <cellStyle name="Separador de milhares 39 2 3" xfId="15372" xr:uid="{7DAAF621-DDBE-4A1B-9124-8D180756C252}"/>
    <cellStyle name="Separador de milhares 39 2 3 2" xfId="17944" xr:uid="{9802C412-4DAB-4374-BB4B-D93436BB7421}"/>
    <cellStyle name="Separador de milhares 39 2 3 2 2" xfId="23170" xr:uid="{C49CB920-14D8-404E-845C-B212B3B405AD}"/>
    <cellStyle name="Separador de milhares 39 2 3 3" xfId="20614" xr:uid="{EF0E8FFB-73F4-4284-90D4-E24E822DF9D0}"/>
    <cellStyle name="Separador de milhares 39 2 4" xfId="17233" xr:uid="{8B2840F2-2E21-4AAF-A311-3D2C2A607D74}"/>
    <cellStyle name="Separador de milhares 39 2 4 2" xfId="22459" xr:uid="{E0BA616B-74C1-4FAD-BDA2-9E3EDE43EA5F}"/>
    <cellStyle name="Separador de milhares 39 2 5" xfId="19881" xr:uid="{27DB8FDC-113A-4461-B84A-552179C55445}"/>
    <cellStyle name="Separador de milhares 39 2 6" xfId="13363" xr:uid="{EC0680C1-6185-4F7E-8D9D-64E0C81CBF12}"/>
    <cellStyle name="Separador de milhares 39 3" xfId="14955" xr:uid="{A9728C76-3F59-4E40-8077-4462F05DC530}"/>
    <cellStyle name="Separador de milhares 39 3 2" xfId="17540" xr:uid="{A2A81AAE-D499-449E-8FEC-DB8C7C7DD8F7}"/>
    <cellStyle name="Separador de milhares 39 3 2 2" xfId="22766" xr:uid="{33064E4D-7FB7-48E5-9FEC-B8F4488C5C4C}"/>
    <cellStyle name="Separador de milhares 39 3 3" xfId="20197" xr:uid="{1603C33A-0889-4AEE-9D8E-82E6C260BA99}"/>
    <cellStyle name="Separador de milhares 39 4" xfId="15329" xr:uid="{CDCB4963-C8AD-46D9-8FDB-E50D76BC24CA}"/>
    <cellStyle name="Separador de milhares 39 4 2" xfId="17901" xr:uid="{049EECB8-863F-466A-B71C-FED2AF1F6D82}"/>
    <cellStyle name="Separador de milhares 39 4 2 2" xfId="23127" xr:uid="{10554F52-FBAC-4117-92C9-816D15AAC747}"/>
    <cellStyle name="Separador de milhares 39 4 3" xfId="20571" xr:uid="{AFBE0DF9-DAD2-437E-A01F-1D56D67D0C31}"/>
    <cellStyle name="Separador de milhares 39 5" xfId="17190" xr:uid="{D6F5D0EF-562D-49A5-87D4-4D9EECAADBDE}"/>
    <cellStyle name="Separador de milhares 39 5 2" xfId="22416" xr:uid="{0E172B6A-C989-40BA-9B80-0AC9B8288B46}"/>
    <cellStyle name="Separador de milhares 39 6" xfId="19835" xr:uid="{4FE4D720-A2DC-4376-9C1C-5FBADA7EB689}"/>
    <cellStyle name="Separador de milhares 39 7" xfId="13198" xr:uid="{ED7C139C-46D2-44D3-AE47-9D23A87828B8}"/>
    <cellStyle name="Separador de milhares 4" xfId="378" xr:uid="{5EF26197-8B81-439F-8AAF-8141392333EB}"/>
    <cellStyle name="Separador de milhares 4 10" xfId="12200" xr:uid="{D0F74505-6023-4B2A-ABF6-415294485CF7}"/>
    <cellStyle name="Separador de milhares 4 10 10" xfId="16267" xr:uid="{19FDB5DE-81F2-4AB1-A430-1FEC3821EB17}"/>
    <cellStyle name="Separador de milhares 4 10 10 2" xfId="21496" xr:uid="{3E5FC12E-CC44-4352-8903-CBDEDDA570DD}"/>
    <cellStyle name="Separador de milhares 4 10 11" xfId="18914" xr:uid="{4326662F-6C61-4A8E-9B7B-CDCEEE9D7F9C}"/>
    <cellStyle name="Separador de milhares 4 10 2" xfId="12859" xr:uid="{5657F933-5817-4067-AE5D-9F751902E082}"/>
    <cellStyle name="Separador de milhares 4 10 2 2" xfId="12887" xr:uid="{38DC8514-09F2-42D6-BE77-D7B7A4556455}"/>
    <cellStyle name="Separador de milhares 4 10 2 2 2" xfId="12937" xr:uid="{1DA325D2-00C7-4495-B40A-E5EDEC3AA781}"/>
    <cellStyle name="Separador de milhares 4 10 2 2 2 2" xfId="13010" xr:uid="{F5213F6B-01AE-4DF0-9917-DEF3ADFC665B}"/>
    <cellStyle name="Separador de milhares 4 10 2 2 2 2 2" xfId="17050" xr:uid="{F8CC9CA4-788C-4BA4-8C51-5F88A1DACF3D}"/>
    <cellStyle name="Separador de milhares 4 10 2 2 2 2 2 2" xfId="22276" xr:uid="{D43793BE-34E6-4CA4-81A7-B9FD59247D26}"/>
    <cellStyle name="Separador de milhares 4 10 2 2 2 2 3" xfId="19694" xr:uid="{86E8C10C-2ED9-4CEE-928E-DA1DC1BFCBBA}"/>
    <cellStyle name="Separador de milhares 4 10 2 2 2 3" xfId="16977" xr:uid="{8F1A6F17-C2FE-452F-A4DF-1746FF9F6079}"/>
    <cellStyle name="Separador de milhares 4 10 2 2 2 3 2" xfId="22203" xr:uid="{E0DD0FD3-8571-4688-9811-A4419E637D9D}"/>
    <cellStyle name="Separador de milhares 4 10 2 2 2 4" xfId="19621" xr:uid="{B40692FF-E1A3-46CE-A2AA-9E0BF52D4B87}"/>
    <cellStyle name="Separador de milhares 4 10 2 2 3" xfId="13011" xr:uid="{73223FD3-A50E-4540-A459-15CCAFE36084}"/>
    <cellStyle name="Separador de milhares 4 10 2 2 3 2" xfId="17051" xr:uid="{19BE9422-2898-402F-B871-8A1907397807}"/>
    <cellStyle name="Separador de milhares 4 10 2 2 3 2 2" xfId="22277" xr:uid="{914D0C15-1BE3-435B-A0B8-0CF6227BFB48}"/>
    <cellStyle name="Separador de milhares 4 10 2 2 3 3" xfId="19695" xr:uid="{243A9A2A-7FED-4C2E-BE79-DB6EC8186902}"/>
    <cellStyle name="Separador de milhares 4 10 2 2 4" xfId="13012" xr:uid="{B16FC9EA-BA0D-4560-B44A-E230CED0537E}"/>
    <cellStyle name="Separador de milhares 4 10 2 2 4 2" xfId="17052" xr:uid="{44EF9625-1910-4A5E-9737-1A71D72AA742}"/>
    <cellStyle name="Separador de milhares 4 10 2 2 4 2 2" xfId="22278" xr:uid="{951F7213-1D13-4AEF-AA4E-E4990D8DEF56}"/>
    <cellStyle name="Separador de milhares 4 10 2 2 4 3" xfId="19696" xr:uid="{2DFDAEB9-35F4-40FD-B2D4-2AC6346B2D0A}"/>
    <cellStyle name="Separador de milhares 4 10 2 2 5" xfId="16927" xr:uid="{4152ABD9-CF4F-48B6-90AB-6415AEF77DF4}"/>
    <cellStyle name="Separador de milhares 4 10 2 2 5 2" xfId="22153" xr:uid="{62FAEEDB-6A04-4D23-8CF8-4FFDC8B7927C}"/>
    <cellStyle name="Separador de milhares 4 10 2 2 6" xfId="19571" xr:uid="{6D617041-5E00-45B6-8C18-07E02D2CCAFC}"/>
    <cellStyle name="Separador de milhares 4 10 2 3" xfId="12911" xr:uid="{92DB3B3A-B196-42B8-BCDF-A638ED403FDE}"/>
    <cellStyle name="Separador de milhares 4 10 2 3 2" xfId="13013" xr:uid="{4BCE20D7-8CC8-4F6C-A897-E1D0096F9DD1}"/>
    <cellStyle name="Separador de milhares 4 10 2 3 2 2" xfId="17053" xr:uid="{8DBD15E1-8020-4D75-BD6D-711973BD2E30}"/>
    <cellStyle name="Separador de milhares 4 10 2 3 2 2 2" xfId="22279" xr:uid="{69FD5818-3CB8-4E83-9484-E5CC060FF8DE}"/>
    <cellStyle name="Separador de milhares 4 10 2 3 2 3" xfId="19697" xr:uid="{93A29B6B-1B87-4CB3-AB3E-28EC1C6C973C}"/>
    <cellStyle name="Separador de milhares 4 10 2 3 3" xfId="16951" xr:uid="{1178EC43-BEE1-4805-80E1-033F315D03D4}"/>
    <cellStyle name="Separador de milhares 4 10 2 3 3 2" xfId="22177" xr:uid="{9314ABB3-F131-4765-B8ED-7CBCFC00CFE5}"/>
    <cellStyle name="Separador de milhares 4 10 2 3 4" xfId="19595" xr:uid="{DC2D85FD-FDC0-46B2-A7B4-07589EE8CF43}"/>
    <cellStyle name="Separador de milhares 4 10 2 4" xfId="13014" xr:uid="{54AE0255-B0D1-479E-B9D0-BDFDA652572F}"/>
    <cellStyle name="Separador de milhares 4 10 2 4 2" xfId="17054" xr:uid="{41FFACEA-21D2-4C96-8CE6-13F78A8D0562}"/>
    <cellStyle name="Separador de milhares 4 10 2 4 2 2" xfId="22280" xr:uid="{D46136CA-FD53-4285-BC85-37115CC5445D}"/>
    <cellStyle name="Separador de milhares 4 10 2 4 3" xfId="19698" xr:uid="{C224EA3E-AD07-48D8-B637-1FD3A3E6EE1A}"/>
    <cellStyle name="Separador de milhares 4 10 2 5" xfId="13015" xr:uid="{283037EA-DEA4-4842-B527-7DE6B20DDB8E}"/>
    <cellStyle name="Separador de milhares 4 10 2 5 2" xfId="17055" xr:uid="{F50C08FB-8E15-440E-A060-B77FA32B14A4}"/>
    <cellStyle name="Separador de milhares 4 10 2 5 2 2" xfId="22281" xr:uid="{9867B712-9242-4A07-9220-561C898DBBC1}"/>
    <cellStyle name="Separador de milhares 4 10 2 5 3" xfId="19699" xr:uid="{E84119C1-2037-4C15-AC84-5B9094908441}"/>
    <cellStyle name="Separador de milhares 4 10 2 6" xfId="16901" xr:uid="{0B9C1553-641B-4826-8817-EDD6A4391245}"/>
    <cellStyle name="Separador de milhares 4 10 2 6 2" xfId="22127" xr:uid="{A114912C-08C3-4EEA-B9DF-02848B0FCAA1}"/>
    <cellStyle name="Separador de milhares 4 10 2 7" xfId="19545" xr:uid="{FDC4CC08-DA46-4AD2-B6E5-640CB1C46DD4}"/>
    <cellStyle name="Separador de milhares 4 10 3" xfId="12872" xr:uid="{E4B26C5F-9334-4764-BA38-26B831393B6C}"/>
    <cellStyle name="Separador de milhares 4 10 3 2" xfId="12899" xr:uid="{8DBEA5A7-A7DA-40FF-94DC-AF99E7812749}"/>
    <cellStyle name="Separador de milhares 4 10 3 2 2" xfId="12949" xr:uid="{D19BFFC1-EFCF-4E3D-BE2A-932BD2E8715A}"/>
    <cellStyle name="Separador de milhares 4 10 3 2 2 2" xfId="13016" xr:uid="{1B55BA6E-BF80-493F-BF60-B40084F05A91}"/>
    <cellStyle name="Separador de milhares 4 10 3 2 2 2 2" xfId="17056" xr:uid="{44C6FAD4-6E34-4895-910E-CEB15C595B60}"/>
    <cellStyle name="Separador de milhares 4 10 3 2 2 2 2 2" xfId="22282" xr:uid="{65C1CF29-069C-4063-8BFA-DC322C6CAB20}"/>
    <cellStyle name="Separador de milhares 4 10 3 2 2 2 3" xfId="19700" xr:uid="{1EB97B5B-39F9-4879-AF51-36BBD75D5DB5}"/>
    <cellStyle name="Separador de milhares 4 10 3 2 2 3" xfId="16989" xr:uid="{B97D1C6D-7B71-47B0-AF96-2EED746A35AE}"/>
    <cellStyle name="Separador de milhares 4 10 3 2 2 3 2" xfId="22215" xr:uid="{6E24B8A8-593C-48B3-AD8C-6695425A22A6}"/>
    <cellStyle name="Separador de milhares 4 10 3 2 2 4" xfId="19633" xr:uid="{ABE69FEA-5BDC-443C-B6E3-E6CDE6B9B341}"/>
    <cellStyle name="Separador de milhares 4 10 3 2 3" xfId="13017" xr:uid="{D301F53E-7C93-4FE3-B539-8FDFA1C07B6B}"/>
    <cellStyle name="Separador de milhares 4 10 3 2 3 2" xfId="17057" xr:uid="{4C669E16-FC35-45D4-8289-065986E3C84B}"/>
    <cellStyle name="Separador de milhares 4 10 3 2 3 2 2" xfId="22283" xr:uid="{00E01FAD-5748-4693-8580-03ED56AC307B}"/>
    <cellStyle name="Separador de milhares 4 10 3 2 3 3" xfId="19701" xr:uid="{2C60524F-0795-414A-95B1-0D8B7B46DD9B}"/>
    <cellStyle name="Separador de milhares 4 10 3 2 4" xfId="13018" xr:uid="{A716C99B-2342-4D0B-9B69-7FD6C72E000D}"/>
    <cellStyle name="Separador de milhares 4 10 3 2 4 2" xfId="17058" xr:uid="{9905BF42-C9F0-4E73-BBF7-106A745A8130}"/>
    <cellStyle name="Separador de milhares 4 10 3 2 4 2 2" xfId="22284" xr:uid="{954E9E9F-AF32-405E-A195-DE4851322321}"/>
    <cellStyle name="Separador de milhares 4 10 3 2 4 3" xfId="19702" xr:uid="{6CBDB3F0-96FD-448B-BE8D-D207BCF35797}"/>
    <cellStyle name="Separador de milhares 4 10 3 2 5" xfId="16939" xr:uid="{B5D151ED-F19B-4492-A9F1-D9E74CDCBA71}"/>
    <cellStyle name="Separador de milhares 4 10 3 2 5 2" xfId="22165" xr:uid="{D693CA28-8409-461D-8E96-2FBAB28A4DEE}"/>
    <cellStyle name="Separador de milhares 4 10 3 2 6" xfId="19583" xr:uid="{D2AB82FC-F3D9-4235-B2AE-0E665DC15E13}"/>
    <cellStyle name="Separador de milhares 4 10 3 3" xfId="12923" xr:uid="{B949DA18-BCA7-4E8D-A7E0-D3761D35A55D}"/>
    <cellStyle name="Separador de milhares 4 10 3 3 2" xfId="13019" xr:uid="{5DA81FE3-3DB5-4911-9F2C-9885880A21B6}"/>
    <cellStyle name="Separador de milhares 4 10 3 3 2 2" xfId="17059" xr:uid="{93A809D8-DB33-4D2C-92D0-BDE9D5181397}"/>
    <cellStyle name="Separador de milhares 4 10 3 3 2 2 2" xfId="22285" xr:uid="{637338D2-64A7-4018-9630-D99B19A30227}"/>
    <cellStyle name="Separador de milhares 4 10 3 3 2 3" xfId="19703" xr:uid="{80D7BE17-B935-4A2C-A9F8-80BEB5306CAB}"/>
    <cellStyle name="Separador de milhares 4 10 3 3 3" xfId="16963" xr:uid="{FD78EA12-9DAD-4511-9285-49DD9453D373}"/>
    <cellStyle name="Separador de milhares 4 10 3 3 3 2" xfId="22189" xr:uid="{135373DB-717C-4E82-AA6E-499947AF126E}"/>
    <cellStyle name="Separador de milhares 4 10 3 3 4" xfId="19607" xr:uid="{273B22A0-AEDA-4B22-94B0-FB75EBF1D210}"/>
    <cellStyle name="Separador de milhares 4 10 3 4" xfId="13020" xr:uid="{42337CF2-295A-40ED-B187-3730027C855F}"/>
    <cellStyle name="Separador de milhares 4 10 3 4 2" xfId="17060" xr:uid="{ACD43002-DCA8-4078-84A9-A10201059A26}"/>
    <cellStyle name="Separador de milhares 4 10 3 4 2 2" xfId="22286" xr:uid="{FA93B597-7E82-4965-A243-D4C71975E8B6}"/>
    <cellStyle name="Separador de milhares 4 10 3 4 3" xfId="19704" xr:uid="{88A74322-9482-4C76-AA66-5DF5A2D0B99B}"/>
    <cellStyle name="Separador de milhares 4 10 3 5" xfId="13021" xr:uid="{1670C8F1-740D-41B0-B19D-D618950860B7}"/>
    <cellStyle name="Separador de milhares 4 10 3 5 2" xfId="17061" xr:uid="{EF2839E4-3DCC-4818-B96F-BE01209685DE}"/>
    <cellStyle name="Separador de milhares 4 10 3 5 2 2" xfId="22287" xr:uid="{A54079CA-1CD4-4AB3-BA39-5502FE4F547C}"/>
    <cellStyle name="Separador de milhares 4 10 3 5 3" xfId="19705" xr:uid="{0296D619-CCD3-4260-974D-B956F61D83F6}"/>
    <cellStyle name="Separador de milhares 4 10 3 6" xfId="16913" xr:uid="{5D5505A3-F332-4253-8E42-544DD7B71966}"/>
    <cellStyle name="Separador de milhares 4 10 3 6 2" xfId="22139" xr:uid="{D88D6BB7-C190-4EE5-98E4-B3670DCB20F9}"/>
    <cellStyle name="Separador de milhares 4 10 3 7" xfId="19557" xr:uid="{D604D940-6214-450B-9629-036EA628F308}"/>
    <cellStyle name="Separador de milhares 4 10 4" xfId="12880" xr:uid="{C32EFC16-220A-4739-A3D5-77242D2701E5}"/>
    <cellStyle name="Separador de milhares 4 10 4 2" xfId="12930" xr:uid="{526550BC-1CB4-4ED3-BC9A-0B35439C1C35}"/>
    <cellStyle name="Separador de milhares 4 10 4 2 2" xfId="13022" xr:uid="{236815EF-C6CB-4958-973B-538B5B270524}"/>
    <cellStyle name="Separador de milhares 4 10 4 2 2 2" xfId="17062" xr:uid="{EB02DF69-9E9F-449E-AF21-CF2CD480A294}"/>
    <cellStyle name="Separador de milhares 4 10 4 2 2 2 2" xfId="22288" xr:uid="{8716AA3D-C509-4F44-B9CF-6326DBC45EA5}"/>
    <cellStyle name="Separador de milhares 4 10 4 2 2 3" xfId="19706" xr:uid="{CE8150D8-63D3-4E23-AD1D-0135C9790A64}"/>
    <cellStyle name="Separador de milhares 4 10 4 2 3" xfId="16970" xr:uid="{BBFC0883-70AF-4873-AB39-1B50EDF5510D}"/>
    <cellStyle name="Separador de milhares 4 10 4 2 3 2" xfId="22196" xr:uid="{7D2C8964-D226-443A-9673-5783DFC95758}"/>
    <cellStyle name="Separador de milhares 4 10 4 2 4" xfId="19614" xr:uid="{BF959058-AFC5-4D47-8791-199CF7E0CBA5}"/>
    <cellStyle name="Separador de milhares 4 10 4 3" xfId="13023" xr:uid="{ADBF2E21-99A9-45B6-835A-C86448ED328C}"/>
    <cellStyle name="Separador de milhares 4 10 4 3 2" xfId="17063" xr:uid="{2159B326-AEE0-4C11-9858-E23A1EF39986}"/>
    <cellStyle name="Separador de milhares 4 10 4 3 2 2" xfId="22289" xr:uid="{90B09DF6-D84B-45CC-A86F-7A72EF5380E9}"/>
    <cellStyle name="Separador de milhares 4 10 4 3 3" xfId="19707" xr:uid="{79901DAA-E97C-4629-9F47-5B49201B0540}"/>
    <cellStyle name="Separador de milhares 4 10 4 4" xfId="13024" xr:uid="{942A8F39-11F5-4C5F-84D2-93613E8528FA}"/>
    <cellStyle name="Separador de milhares 4 10 4 4 2" xfId="17064" xr:uid="{E27E15C4-41C8-4D56-8B8E-4B93462F20C0}"/>
    <cellStyle name="Separador de milhares 4 10 4 4 2 2" xfId="22290" xr:uid="{3E24130D-5B48-4F58-93D9-D1875775BD50}"/>
    <cellStyle name="Separador de milhares 4 10 4 4 3" xfId="19708" xr:uid="{879F6E6D-AE66-41A3-A584-E61082B2E045}"/>
    <cellStyle name="Separador de milhares 4 10 4 5" xfId="16920" xr:uid="{22135CD4-1547-461F-9800-655C214AFC7C}"/>
    <cellStyle name="Separador de milhares 4 10 4 5 2" xfId="22146" xr:uid="{86A3A4A7-F3D0-4791-AF16-41833DB3DB17}"/>
    <cellStyle name="Separador de milhares 4 10 4 6" xfId="19564" xr:uid="{5617AFA3-572E-4C9E-8EFD-ECE6B36BDAAD}"/>
    <cellStyle name="Separador de milhares 4 10 5" xfId="12904" xr:uid="{4C57951A-2E07-4757-9B7D-54F018C7DC30}"/>
    <cellStyle name="Separador de milhares 4 10 5 2" xfId="13025" xr:uid="{7CD9BF2E-3B40-4849-A17A-DEBA7811A312}"/>
    <cellStyle name="Separador de milhares 4 10 5 2 2" xfId="17065" xr:uid="{2F6166B0-9004-4CA1-9F92-C6C41A1F1231}"/>
    <cellStyle name="Separador de milhares 4 10 5 2 2 2" xfId="22291" xr:uid="{D2FF3E9D-10B0-43E5-A714-736411737B30}"/>
    <cellStyle name="Separador de milhares 4 10 5 2 3" xfId="19709" xr:uid="{A1523901-06D8-4BB7-8D05-7F8725364B4E}"/>
    <cellStyle name="Separador de milhares 4 10 5 3" xfId="16944" xr:uid="{B3BF7FAF-163F-4F50-A834-43835A1DBF9E}"/>
    <cellStyle name="Separador de milhares 4 10 5 3 2" xfId="22170" xr:uid="{A4E6C705-D833-4E1C-97A2-53F75CCCE53B}"/>
    <cellStyle name="Separador de milhares 4 10 5 4" xfId="19588" xr:uid="{9CDF0F3D-2622-45B5-9DEE-AE82AA071FDB}"/>
    <cellStyle name="Separador de milhares 4 10 6" xfId="13026" xr:uid="{52CC94EA-572B-43A8-9EB2-9D3F38842211}"/>
    <cellStyle name="Separador de milhares 4 10 6 2" xfId="17066" xr:uid="{36A8A209-6198-4F8E-8F62-3073CD603995}"/>
    <cellStyle name="Separador de milhares 4 10 6 2 2" xfId="22292" xr:uid="{DB6EF26D-36B1-4FB2-B903-D2E17939A3D8}"/>
    <cellStyle name="Separador de milhares 4 10 6 3" xfId="19710" xr:uid="{1D39AD60-867C-4B51-96EE-E5A51BB37E03}"/>
    <cellStyle name="Separador de milhares 4 10 7" xfId="13027" xr:uid="{43A1D58A-A435-4D67-B3AD-4E47AAB3C476}"/>
    <cellStyle name="Separador de milhares 4 10 7 2" xfId="17067" xr:uid="{95E96FCA-FD0B-4CD2-B911-F3EBDD7FDEC6}"/>
    <cellStyle name="Separador de milhares 4 10 7 2 2" xfId="22293" xr:uid="{6FD2E2EF-56C8-4CF8-83C5-47AB2F84FE71}"/>
    <cellStyle name="Separador de milhares 4 10 7 3" xfId="19711" xr:uid="{55D0831C-609F-492D-9BB5-668AF2F7D4DE}"/>
    <cellStyle name="Separador de milhares 4 10 8" xfId="12847" xr:uid="{FAD72042-E058-4849-8713-FDD737B14F26}"/>
    <cellStyle name="Separador de milhares 4 10 8 2" xfId="16891" xr:uid="{EFCB5729-EFCD-4CF0-9B78-F02C2B0BA32B}"/>
    <cellStyle name="Separador de milhares 4 10 8 2 2" xfId="22117" xr:uid="{6C9A584F-FB47-40FB-ABF8-1CDD7DAD6B77}"/>
    <cellStyle name="Separador de milhares 4 10 8 3" xfId="19535" xr:uid="{76313D11-BF6A-4A43-8A7E-ACD9808905F8}"/>
    <cellStyle name="Separador de milhares 4 10 9" xfId="12840" xr:uid="{05D09433-B18C-4C0D-AC5A-784BC1D9B48C}"/>
    <cellStyle name="Separador de milhares 4 10 9 2" xfId="16886" xr:uid="{32EF80D2-29BC-48FA-B0FC-BB9E10266938}"/>
    <cellStyle name="Separador de milhares 4 10 9 2 2" xfId="22112" xr:uid="{C8AB5E66-DE93-4201-9DB9-3B4000613121}"/>
    <cellStyle name="Separador de milhares 4 10 9 3" xfId="19530" xr:uid="{385A83C1-3AC3-48DD-8C3B-3A2295BCBD0F}"/>
    <cellStyle name="Separador de milhares 4 11" xfId="14918" xr:uid="{ED8023F7-1777-4186-9FAE-16187F36CCE5}"/>
    <cellStyle name="Separador de milhares 4 11 2" xfId="17503" xr:uid="{D2DF0C30-F6EB-4DA3-B84A-E6C987E70CEC}"/>
    <cellStyle name="Separador de milhares 4 11 2 2" xfId="22729" xr:uid="{C02B15BB-36B6-4536-9CEE-49B017DEE6AF}"/>
    <cellStyle name="Separador de milhares 4 11 3" xfId="20160" xr:uid="{DE62152D-F365-4C5A-B22E-5AAC66C3954E}"/>
    <cellStyle name="Separador de milhares 4 12" xfId="12853" xr:uid="{9C9638EF-7067-4F5D-93A2-67FE95508A6A}"/>
    <cellStyle name="Separador de milhares 4 12 2" xfId="16895" xr:uid="{C3B2E26B-9264-45A8-B2E7-3401965354E2}"/>
    <cellStyle name="Separador de milhares 4 12 2 2" xfId="22121" xr:uid="{50563BE3-B40A-42F9-A4D2-0961F8E91DE4}"/>
    <cellStyle name="Separador de milhares 4 12 3" xfId="19539" xr:uid="{C11AE80C-5712-4A5C-81DC-4D03C917C8B2}"/>
    <cellStyle name="Separador de milhares 4 13" xfId="15292" xr:uid="{5791BFD3-1B46-43A9-B02A-C5015BEAF77B}"/>
    <cellStyle name="Separador de milhares 4 13 2" xfId="17864" xr:uid="{B2AC725D-A588-445E-9870-CABF952A10E6}"/>
    <cellStyle name="Separador de milhares 4 13 2 2" xfId="23090" xr:uid="{32455877-8256-40BF-A4BC-2687D9752B1C}"/>
    <cellStyle name="Separador de milhares 4 13 3" xfId="20534" xr:uid="{A4BBD20C-FD33-4E62-A25B-829B5A9FCB81}"/>
    <cellStyle name="Separador de milhares 4 14" xfId="15680" xr:uid="{B5387F3C-6CA6-4097-90A2-671F3951D79C}"/>
    <cellStyle name="Separador de milhares 4 14 2" xfId="20911" xr:uid="{1AE0A857-51C0-499F-91A8-AD9C619898AA}"/>
    <cellStyle name="Separador de milhares 4 15" xfId="18303" xr:uid="{A52287B8-89B7-4E7D-AAD8-CCD61ADAB7A4}"/>
    <cellStyle name="Separador de milhares 4 16" xfId="7368" xr:uid="{DF0208B6-B0DB-4CA8-B7D6-F2326B4203E3}"/>
    <cellStyle name="Separador de milhares 4 2" xfId="1335" xr:uid="{D40FF71D-2AA6-414F-ADA4-D8A4FF6A3C27}"/>
    <cellStyle name="Separador de milhares 4 2 10" xfId="15334" xr:uid="{930155AE-3978-496C-86F0-F7E59BD2DF2E}"/>
    <cellStyle name="Separador de milhares 4 2 10 2" xfId="17906" xr:uid="{82075D8E-756F-4D22-B997-DCA7E20D8A91}"/>
    <cellStyle name="Separador de milhares 4 2 10 2 2" xfId="23132" xr:uid="{29951FDB-5F74-4178-B343-E62F5B672E77}"/>
    <cellStyle name="Separador de milhares 4 2 10 3" xfId="20576" xr:uid="{1B56BE6D-FFED-438A-B373-D6E55CB592EC}"/>
    <cellStyle name="Separador de milhares 4 2 2" xfId="2107" xr:uid="{923FA5B4-7205-418C-8C6C-B45E4292E65B}"/>
    <cellStyle name="Separador de milhares 4 2 2 10" xfId="18310" xr:uid="{00446D4A-9E4B-44AF-8D44-0CD554B5F47D}"/>
    <cellStyle name="Separador de milhares 4 2 2 11" xfId="7375" xr:uid="{22D051FC-7956-4F9F-9C14-1F8933219398}"/>
    <cellStyle name="Separador de milhares 4 2 2 2" xfId="2161" xr:uid="{CB0F0750-3E28-47ED-8E06-B62C88391CAF}"/>
    <cellStyle name="Separador de milhares 4 2 2 2 2" xfId="7325" xr:uid="{BDC69307-C14D-4ADD-8E35-354FC123C2AF}"/>
    <cellStyle name="Separador de milhares 4 2 2 2 2 2" xfId="12083" xr:uid="{90851BFA-2499-461F-A3B4-6BBCD4A4090E}"/>
    <cellStyle name="Separador de milhares 4 2 2 2 2 2 2" xfId="12725" xr:uid="{DE53398F-9511-4763-8436-101D8E029A75}"/>
    <cellStyle name="Separador de milhares 4 2 2 2 2 2 2 2" xfId="12895" xr:uid="{45DE913C-093B-444B-9C9F-C631C2E57A29}"/>
    <cellStyle name="Separador de milhares 4 2 2 2 2 2 2 2 2" xfId="12945" xr:uid="{EB937870-2867-46AC-B244-2FF4601CEF8F}"/>
    <cellStyle name="Separador de milhares 4 2 2 2 2 2 2 2 2 2" xfId="13028" xr:uid="{52CBBC82-6C6F-4EC4-9197-D21E5895E708}"/>
    <cellStyle name="Separador de milhares 4 2 2 2 2 2 2 2 2 2 2" xfId="17068" xr:uid="{C2CF3C64-BB4A-4F0C-8011-3E5A7E2D2D23}"/>
    <cellStyle name="Separador de milhares 4 2 2 2 2 2 2 2 2 2 2 2" xfId="22294" xr:uid="{9BC9383C-5D84-4DBC-912E-2E81D19A256D}"/>
    <cellStyle name="Separador de milhares 4 2 2 2 2 2 2 2 2 2 3" xfId="19712" xr:uid="{B8750AD3-C5F1-4AD7-8AA5-C9102DCDDEB9}"/>
    <cellStyle name="Separador de milhares 4 2 2 2 2 2 2 2 2 3" xfId="16985" xr:uid="{5F944CC8-C80F-49A2-9169-D9828BFA7571}"/>
    <cellStyle name="Separador de milhares 4 2 2 2 2 2 2 2 2 3 2" xfId="22211" xr:uid="{9A9045B7-D1B5-4CB2-888C-C3463A349CF3}"/>
    <cellStyle name="Separador de milhares 4 2 2 2 2 2 2 2 2 4" xfId="19629" xr:uid="{B3CC6388-5F6B-4DEF-A95C-16A013ABCADB}"/>
    <cellStyle name="Separador de milhares 4 2 2 2 2 2 2 2 3" xfId="13029" xr:uid="{6F658793-F1AE-4E6B-9DE2-7136282CAAE3}"/>
    <cellStyle name="Separador de milhares 4 2 2 2 2 2 2 2 3 2" xfId="17069" xr:uid="{3464820B-E47F-4C4F-86D3-889822D48084}"/>
    <cellStyle name="Separador de milhares 4 2 2 2 2 2 2 2 3 2 2" xfId="22295" xr:uid="{742F9D50-494B-4B73-95B3-9255CE3C8038}"/>
    <cellStyle name="Separador de milhares 4 2 2 2 2 2 2 2 3 3" xfId="19713" xr:uid="{93BAFED9-0696-4C06-BA6D-800914645A15}"/>
    <cellStyle name="Separador de milhares 4 2 2 2 2 2 2 2 4" xfId="13030" xr:uid="{75954D5F-AB61-4C98-A110-8B487677DBCB}"/>
    <cellStyle name="Separador de milhares 4 2 2 2 2 2 2 2 4 2" xfId="17070" xr:uid="{2CDC2329-5E28-4F3F-BA2C-CA9429EB1E0C}"/>
    <cellStyle name="Separador de milhares 4 2 2 2 2 2 2 2 4 2 2" xfId="22296" xr:uid="{39EA842A-2E66-40CE-84DC-62EFDEB07726}"/>
    <cellStyle name="Separador de milhares 4 2 2 2 2 2 2 2 4 3" xfId="19714" xr:uid="{73F96D51-8454-4E80-ADF7-86EB96D668D0}"/>
    <cellStyle name="Separador de milhares 4 2 2 2 2 2 2 2 5" xfId="16935" xr:uid="{B5F1CE75-D039-42C1-B669-61C5121C546C}"/>
    <cellStyle name="Separador de milhares 4 2 2 2 2 2 2 2 5 2" xfId="22161" xr:uid="{C9986866-725E-4A3C-A8A6-2BB264D96651}"/>
    <cellStyle name="Separador de milhares 4 2 2 2 2 2 2 2 6" xfId="19579" xr:uid="{3CF6A28C-064E-4B4F-ADC7-8909594D33FE}"/>
    <cellStyle name="Separador de milhares 4 2 2 2 2 2 2 3" xfId="12919" xr:uid="{047D838A-F7E5-421E-A9A7-20DB2840C33E}"/>
    <cellStyle name="Separador de milhares 4 2 2 2 2 2 2 3 2" xfId="13031" xr:uid="{049DCD32-7849-4750-AF34-EE6C88DA4CE0}"/>
    <cellStyle name="Separador de milhares 4 2 2 2 2 2 2 3 2 2" xfId="17071" xr:uid="{C83CA717-B4A0-4E83-8013-0598CFAFCBF2}"/>
    <cellStyle name="Separador de milhares 4 2 2 2 2 2 2 3 2 2 2" xfId="22297" xr:uid="{D98F0D9F-35EC-49C3-9AC7-AAD8255072C3}"/>
    <cellStyle name="Separador de milhares 4 2 2 2 2 2 2 3 2 3" xfId="19715" xr:uid="{CFB96F16-21A4-4912-B931-5B49D6935F8A}"/>
    <cellStyle name="Separador de milhares 4 2 2 2 2 2 2 3 3" xfId="16959" xr:uid="{B26D1414-6BEF-4FDD-B2F9-06510BE73442}"/>
    <cellStyle name="Separador de milhares 4 2 2 2 2 2 2 3 3 2" xfId="22185" xr:uid="{F001BDD1-23CA-4F4F-BEED-959AB48D85BD}"/>
    <cellStyle name="Separador de milhares 4 2 2 2 2 2 2 3 4" xfId="19603" xr:uid="{AD7DD03C-0288-447A-9BEB-11780B9BA990}"/>
    <cellStyle name="Separador de milhares 4 2 2 2 2 2 2 4" xfId="13032" xr:uid="{3A2EC9EF-5A89-4590-98C7-5B8EA6611490}"/>
    <cellStyle name="Separador de milhares 4 2 2 2 2 2 2 4 2" xfId="17072" xr:uid="{0289CCEE-AC62-4F00-9C4A-AFF18E793171}"/>
    <cellStyle name="Separador de milhares 4 2 2 2 2 2 2 4 2 2" xfId="22298" xr:uid="{F8178EB0-DEC7-4C07-AF01-56D8A5639C33}"/>
    <cellStyle name="Separador de milhares 4 2 2 2 2 2 2 4 3" xfId="19716" xr:uid="{461A3C4E-3206-412D-B556-6E30C42DB2E0}"/>
    <cellStyle name="Separador de milhares 4 2 2 2 2 2 2 5" xfId="13033" xr:uid="{AF21981F-B24B-4032-A6BB-963AFF7AD433}"/>
    <cellStyle name="Separador de milhares 4 2 2 2 2 2 2 5 2" xfId="17073" xr:uid="{D3081C19-BC50-41D7-9FEF-0F5E75436BBE}"/>
    <cellStyle name="Separador de milhares 4 2 2 2 2 2 2 5 2 2" xfId="22299" xr:uid="{A00A4C24-D43D-4F16-B9F3-65B6295E926E}"/>
    <cellStyle name="Separador de milhares 4 2 2 2 2 2 2 5 3" xfId="19717" xr:uid="{7D607A62-377E-469E-9148-8540BB6F37D0}"/>
    <cellStyle name="Separador de milhares 4 2 2 2 2 2 2 6" xfId="12867" xr:uid="{B32832F9-613B-4F80-AC15-0C08D6F7BB78}"/>
    <cellStyle name="Separador de milhares 4 2 2 2 2 2 2 6 2" xfId="16909" xr:uid="{A76A6A72-B1EC-49E6-A7EC-282D2A1AD93B}"/>
    <cellStyle name="Separador de milhares 4 2 2 2 2 2 2 6 2 2" xfId="22135" xr:uid="{3C11DAB9-2EE0-4CD1-9589-B269315C4CD2}"/>
    <cellStyle name="Separador de milhares 4 2 2 2 2 2 2 6 3" xfId="19553" xr:uid="{287A59ED-E6AD-4882-AC99-F363123293AB}"/>
    <cellStyle name="Separador de milhares 4 2 2 2 2 2 2 7" xfId="16789" xr:uid="{9C0FFBB2-07E2-4A4E-90FF-FED0B65F1C36}"/>
    <cellStyle name="Separador de milhares 4 2 2 2 2 2 2 7 2" xfId="22018" xr:uid="{4114572D-C341-46BA-A376-500BD23013CD}"/>
    <cellStyle name="Separador de milhares 4 2 2 2 2 2 2 8" xfId="19436" xr:uid="{085723FC-6318-450F-830B-6FC37F789CAA}"/>
    <cellStyle name="Separador de milhares 4 2 2 2 2 2 3" xfId="12857" xr:uid="{981C02FB-4170-4712-A7EE-2BBE169845DC}"/>
    <cellStyle name="Separador de milhares 4 2 2 2 2 2 3 2" xfId="16899" xr:uid="{F4464F83-FB50-4739-B108-4BC44FA41FAF}"/>
    <cellStyle name="Separador de milhares 4 2 2 2 2 2 3 2 2" xfId="22125" xr:uid="{DDCC12FC-D3AF-44F9-A5D0-6DE02BA6A8D2}"/>
    <cellStyle name="Separador de milhares 4 2 2 2 2 2 3 3" xfId="19543" xr:uid="{CF13904F-CFE0-4D72-8EE7-10FE7910A4B2}"/>
    <cellStyle name="Separador de milhares 4 2 2 2 2 2 4" xfId="12833" xr:uid="{B44DAE7D-0755-4B2D-B3C1-DCA6A54DD469}"/>
    <cellStyle name="Separador de milhares 4 2 2 2 2 2 4 2" xfId="16881" xr:uid="{FAC1A281-DA48-4BB0-BA29-997A1CF21DEF}"/>
    <cellStyle name="Separador de milhares 4 2 2 2 2 2 4 2 2" xfId="22107" xr:uid="{071F6103-1B8D-47E7-93FF-6101061196B0}"/>
    <cellStyle name="Separador de milhares 4 2 2 2 2 2 4 3" xfId="19525" xr:uid="{C58DEE31-D254-4709-9972-33C7E830DCED}"/>
    <cellStyle name="Separador de milhares 4 2 2 2 2 2 5" xfId="16176" xr:uid="{A4EC1D85-9E7E-4029-A3C4-0F646A189124}"/>
    <cellStyle name="Separador de milhares 4 2 2 2 2 2 5 2" xfId="21406" xr:uid="{6D4DEAB8-FB76-4B34-9A41-93D97A14643F}"/>
    <cellStyle name="Separador de milhares 4 2 2 2 2 2 6" xfId="18824" xr:uid="{93756C27-9299-48A9-8C4E-1C805160D77F}"/>
    <cellStyle name="Separador de milhares 4 2 2 2 2 3" xfId="12465" xr:uid="{4F06E824-8EC4-4E7C-984A-3F9F891E3344}"/>
    <cellStyle name="Separador de milhares 4 2 2 2 2 3 2" xfId="15243" xr:uid="{6578265F-A74F-430A-99A5-36188CBA5E0B}"/>
    <cellStyle name="Separador de milhares 4 2 2 2 2 3 2 2" xfId="17828" xr:uid="{1458D782-FF7D-4652-932C-C421F06132CD}"/>
    <cellStyle name="Separador de milhares 4 2 2 2 2 3 2 2 2" xfId="23054" xr:uid="{9305D469-4C58-4649-B548-1A725DD2FBAA}"/>
    <cellStyle name="Separador de milhares 4 2 2 2 2 3 2 3" xfId="20485" xr:uid="{F1981B0C-8FC3-41B3-95E1-B524974976F1}"/>
    <cellStyle name="Separador de milhares 4 2 2 2 2 3 3" xfId="16529" xr:uid="{1256B5DC-0552-4B8B-B51F-7D10AE85C866}"/>
    <cellStyle name="Separador de milhares 4 2 2 2 2 3 3 2" xfId="21758" xr:uid="{54C0454E-2796-4A36-B71F-F80A1F0D7956}"/>
    <cellStyle name="Separador de milhares 4 2 2 2 2 3 4" xfId="19176" xr:uid="{9B113687-1703-47F6-BAF3-5E120E749A77}"/>
    <cellStyle name="Separador de milhares 4 2 2 2 2 4" xfId="14888" xr:uid="{FF5A94DA-ED10-4524-8FC0-DECDD00C85D8}"/>
    <cellStyle name="Separador de milhares 4 2 2 2 2 4 2" xfId="17474" xr:uid="{ADBFD5FE-7AAF-400C-A72A-A45F82D1FD89}"/>
    <cellStyle name="Separador de milhares 4 2 2 2 2 4 2 2" xfId="22700" xr:uid="{52A8D729-C7B9-4558-858C-C64A00791B6F}"/>
    <cellStyle name="Separador de milhares 4 2 2 2 2 4 3" xfId="20131" xr:uid="{CC87A845-A1D4-410A-8B05-9537D417D1DD}"/>
    <cellStyle name="Separador de milhares 4 2 2 2 2 5" xfId="15617" xr:uid="{075D3067-D46A-4C93-AEBD-488E7EB4CFFD}"/>
    <cellStyle name="Separador de milhares 4 2 2 2 2 5 2" xfId="18189" xr:uid="{724AB487-BCA0-4795-88D8-7768723EEE0A}"/>
    <cellStyle name="Separador de milhares 4 2 2 2 2 5 2 2" xfId="23415" xr:uid="{7A9F197F-605F-40F7-8AAE-88008F6B522E}"/>
    <cellStyle name="Separador de milhares 4 2 2 2 2 5 3" xfId="20859" xr:uid="{012D68E0-B6B9-4454-B7F1-5856B6FA344F}"/>
    <cellStyle name="Separador de milhares 4 2 2 2 2 6" xfId="15916" xr:uid="{95519B27-F267-46E3-8456-98EB4EDF5166}"/>
    <cellStyle name="Separador de milhares 4 2 2 2 2 6 2" xfId="21146" xr:uid="{E2D84B53-6009-46AC-B446-7D9F6FA762DE}"/>
    <cellStyle name="Separador de milhares 4 2 2 2 2 7" xfId="18564" xr:uid="{F5C15503-E191-43D1-A656-78440F840A4E}"/>
    <cellStyle name="Separador de milhares 4 2 2 2 2 8" xfId="11815" xr:uid="{751DC8EF-15B9-4B95-BCCD-C021DC13C373}"/>
    <cellStyle name="Separador de milhares 4 2 2 2 3" xfId="11879" xr:uid="{C5DBCCFF-5673-4663-9F2F-AE05124FECFA}"/>
    <cellStyle name="Separador de milhares 4 2 2 2 3 2" xfId="12521" xr:uid="{D405AD2A-CE25-4F13-A5ED-E02ED7B8B869}"/>
    <cellStyle name="Separador de milhares 4 2 2 2 3 2 2" xfId="16585" xr:uid="{D5E9CB05-1429-4AA5-8F8C-27FD35AA722A}"/>
    <cellStyle name="Separador de milhares 4 2 2 2 3 2 2 2" xfId="21814" xr:uid="{C330C6EF-D0C4-4B71-A0BC-E19021D9DB44}"/>
    <cellStyle name="Separador de milhares 4 2 2 2 3 2 3" xfId="19232" xr:uid="{96E842AF-6ACF-4908-A213-BA5A59B17284}"/>
    <cellStyle name="Separador de milhares 4 2 2 2 3 3" xfId="15039" xr:uid="{BBA84D25-C469-406E-92DB-8F2822CA2AEC}"/>
    <cellStyle name="Separador de milhares 4 2 2 2 3 3 2" xfId="17624" xr:uid="{613537FE-DFB7-445C-9E5F-C7334DE96332}"/>
    <cellStyle name="Separador de milhares 4 2 2 2 3 3 2 2" xfId="22850" xr:uid="{7339C4B1-DF44-4937-A6BF-E7D61A5BFFA0}"/>
    <cellStyle name="Separador de milhares 4 2 2 2 3 3 3" xfId="20281" xr:uid="{491B61C3-678D-4052-9769-CD44D24AB247}"/>
    <cellStyle name="Separador de milhares 4 2 2 2 3 4" xfId="15972" xr:uid="{ED9D5830-9633-4434-99DE-7D0114958DF1}"/>
    <cellStyle name="Separador de milhares 4 2 2 2 3 4 2" xfId="21202" xr:uid="{C50EB678-B714-4AE2-878F-884DF852D964}"/>
    <cellStyle name="Separador de milhares 4 2 2 2 3 5" xfId="18620" xr:uid="{1589ACD8-FE4B-4C8C-A37E-6AC2CE125B83}"/>
    <cellStyle name="Separador de milhares 4 2 2 2 4" xfId="12231" xr:uid="{B1EA1F80-4A73-41F5-8B9B-199D5C13BFAD}"/>
    <cellStyle name="Separador de milhares 4 2 2 2 4 2" xfId="16298" xr:uid="{F8934D4C-83AE-4A37-B6B6-5AA29932895B}"/>
    <cellStyle name="Separador de milhares 4 2 2 2 4 2 2" xfId="21527" xr:uid="{CDBC36C4-6309-4CFF-8B3F-BD37E17E9D0F}"/>
    <cellStyle name="Separador de milhares 4 2 2 2 4 3" xfId="18945" xr:uid="{ACB8E111-171F-4373-8EDD-B1A509EC01D5}"/>
    <cellStyle name="Separador de milhares 4 2 2 2 5" xfId="13417" xr:uid="{7A4BCE4D-6797-46BD-BF14-4E875283FCEF}"/>
    <cellStyle name="Separador de milhares 4 2 2 2 5 2" xfId="17271" xr:uid="{918C5DB4-B30D-4464-92F1-D76CC9120DAA}"/>
    <cellStyle name="Separador de milhares 4 2 2 2 5 2 2" xfId="22497" xr:uid="{BEF749EA-E24B-4B89-BBBE-7F5133D41F5E}"/>
    <cellStyle name="Separador de milhares 4 2 2 2 5 3" xfId="19919" xr:uid="{E393D052-AABA-485A-9359-7101E5B42AA7}"/>
    <cellStyle name="Separador de milhares 4 2 2 2 6" xfId="15413" xr:uid="{4F04EC29-5526-4465-9EBE-6A04BE199541}"/>
    <cellStyle name="Separador de milhares 4 2 2 2 6 2" xfId="17985" xr:uid="{09CAF7F1-BCFA-424E-BD31-5D4E7514F458}"/>
    <cellStyle name="Separador de milhares 4 2 2 2 6 2 2" xfId="23211" xr:uid="{DA6B6D9E-F62F-4A16-A9C7-E7341EB6FBEF}"/>
    <cellStyle name="Separador de milhares 4 2 2 2 6 3" xfId="20655" xr:uid="{2D6355AA-01F2-4027-85AD-47C3197EFED0}"/>
    <cellStyle name="Separador de milhares 4 2 2 2 7" xfId="15711" xr:uid="{A88B958A-E716-460E-80DF-E28D90E3EB5C}"/>
    <cellStyle name="Separador de milhares 4 2 2 2 7 2" xfId="20942" xr:uid="{D806681A-F642-4F0F-AE8C-878D603216ED}"/>
    <cellStyle name="Separador de milhares 4 2 2 2 8" xfId="18334" xr:uid="{6AF1E017-A3BC-44E6-8B43-050C9E6ACBCA}"/>
    <cellStyle name="Separador de milhares 4 2 2 2 9" xfId="7423" xr:uid="{9CDD0657-1E2E-470C-83DE-A3F1BF186796}"/>
    <cellStyle name="Separador de milhares 4 2 2 3" xfId="4621" xr:uid="{131AB1D2-A549-4AB1-AB7D-9BF96D28029C}"/>
    <cellStyle name="Separador de milhares 4 2 2 3 2" xfId="11990" xr:uid="{5A503F17-6821-4B3A-B54D-07A7D29A0473}"/>
    <cellStyle name="Separador de milhares 4 2 2 3 2 2" xfId="12632" xr:uid="{70926442-2E37-4713-87EE-81DA5452F408}"/>
    <cellStyle name="Separador de milhares 4 2 2 3 2 2 2" xfId="16696" xr:uid="{F5CEFF0F-99F8-4C00-B0AD-76B1CA16F1E6}"/>
    <cellStyle name="Separador de milhares 4 2 2 3 2 2 2 2" xfId="21925" xr:uid="{180BEBFF-FD21-4E18-AC42-F02AABD47A9F}"/>
    <cellStyle name="Separador de milhares 4 2 2 3 2 2 3" xfId="19343" xr:uid="{36BAEC42-1D30-4570-A4FE-2B35DC902A98}"/>
    <cellStyle name="Separador de milhares 4 2 2 3 2 3" xfId="15150" xr:uid="{86EBD7BF-70B0-4CD4-BBFF-4256753BDAF7}"/>
    <cellStyle name="Separador de milhares 4 2 2 3 2 3 2" xfId="17735" xr:uid="{0A612531-AEF3-47FD-B8F6-92D0DF8755F3}"/>
    <cellStyle name="Separador de milhares 4 2 2 3 2 3 2 2" xfId="22961" xr:uid="{E580751F-2800-4B9F-810A-89D9039BE1F1}"/>
    <cellStyle name="Separador de milhares 4 2 2 3 2 3 3" xfId="20392" xr:uid="{68936F04-279D-4A8F-AA18-71818AD5D460}"/>
    <cellStyle name="Separador de milhares 4 2 2 3 2 4" xfId="16083" xr:uid="{F6097D4E-E4D9-42CA-9422-E67D81BD22BD}"/>
    <cellStyle name="Separador de milhares 4 2 2 3 2 4 2" xfId="21313" xr:uid="{F59F8AF7-9E16-452C-B4FA-D6AD73887043}"/>
    <cellStyle name="Separador de milhares 4 2 2 3 2 5" xfId="18731" xr:uid="{3DFE324E-963F-4E35-A44E-9859B5DBF115}"/>
    <cellStyle name="Separador de milhares 4 2 2 3 3" xfId="12359" xr:uid="{1B2416E3-5CFC-49CC-859A-EB053B02B34A}"/>
    <cellStyle name="Separador de milhares 4 2 2 3 3 2" xfId="16423" xr:uid="{94828A0A-419E-4C03-B218-30B15717B446}"/>
    <cellStyle name="Separador de milhares 4 2 2 3 3 2 2" xfId="21652" xr:uid="{5C00AB52-0A4A-4E10-8BBD-F0523D6BA0CA}"/>
    <cellStyle name="Separador de milhares 4 2 2 3 3 3" xfId="19070" xr:uid="{6F0A349D-5146-4652-8C5F-9B1BDFD700B0}"/>
    <cellStyle name="Separador de milhares 4 2 2 3 4" xfId="14201" xr:uid="{16D5752E-995D-406E-BE8E-E580BD639EAB}"/>
    <cellStyle name="Separador de milhares 4 2 2 3 4 2" xfId="17373" xr:uid="{919893B7-D3DB-4AB5-8C68-A96271D68128}"/>
    <cellStyle name="Separador de milhares 4 2 2 3 4 2 2" xfId="22599" xr:uid="{5CCCB4E6-67C4-4B25-BE93-6C5A0AE143BA}"/>
    <cellStyle name="Separador de milhares 4 2 2 3 4 3" xfId="20026" xr:uid="{1A0AEC22-4FC8-4054-9671-7EE3560F98F2}"/>
    <cellStyle name="Separador de milhares 4 2 2 3 5" xfId="15524" xr:uid="{E45F4827-8FD0-4508-8275-11481DE9AF26}"/>
    <cellStyle name="Separador de milhares 4 2 2 3 5 2" xfId="18096" xr:uid="{5F85A308-AD05-4E1A-8223-F9A1C2AD91C6}"/>
    <cellStyle name="Separador de milhares 4 2 2 3 5 2 2" xfId="23322" xr:uid="{8FEFCBBE-9373-4FDD-93A7-F97E54D7DE43}"/>
    <cellStyle name="Separador de milhares 4 2 2 3 5 3" xfId="20766" xr:uid="{03F2792D-FA74-429F-B02A-9F945C1D6D11}"/>
    <cellStyle name="Separador de milhares 4 2 2 3 6" xfId="15823" xr:uid="{5A9AC78F-7ADB-4410-ACD9-2E8EBB6B3072}"/>
    <cellStyle name="Separador de milhares 4 2 2 3 6 2" xfId="21053" xr:uid="{991CA1AD-E285-4312-A74A-DF1324771F5F}"/>
    <cellStyle name="Separador de milhares 4 2 2 3 7" xfId="18458" xr:uid="{D867F5E7-70A2-46A2-8278-114A3526CAC0}"/>
    <cellStyle name="Separador de milhares 4 2 2 3 8" xfId="9288" xr:uid="{5FFF515C-582A-4C82-8065-8C04D3A9ABCB}"/>
    <cellStyle name="Separador de milhares 4 2 2 4" xfId="7283" xr:uid="{EE7A85BA-5423-446E-BDC5-FD1BA2E00CEA}"/>
    <cellStyle name="Separador de milhares 4 2 2 4 2" xfId="12069" xr:uid="{78DF9879-EC0B-4F0B-98E4-D5BAB56BFD31}"/>
    <cellStyle name="Separador de milhares 4 2 2 4 2 2" xfId="12711" xr:uid="{A37451C2-3DA2-4DA1-813E-DEAAD84EB2CE}"/>
    <cellStyle name="Separador de milhares 4 2 2 4 2 2 2" xfId="16775" xr:uid="{9FFE4561-D1DC-4AE3-AD4E-7108897F0586}"/>
    <cellStyle name="Separador de milhares 4 2 2 4 2 2 2 2" xfId="22004" xr:uid="{8656FE7F-2954-4A94-A6C2-A0343EA38B0C}"/>
    <cellStyle name="Separador de milhares 4 2 2 4 2 2 3" xfId="19422" xr:uid="{C9E068A4-FF33-431E-89DA-F31968FDE121}"/>
    <cellStyle name="Separador de milhares 4 2 2 4 2 3" xfId="15229" xr:uid="{FCAC1F6E-88DD-4811-9524-85D9F7A83275}"/>
    <cellStyle name="Separador de milhares 4 2 2 4 2 3 2" xfId="17814" xr:uid="{C772F95B-2B7A-47CB-9E47-AD27A28C66AF}"/>
    <cellStyle name="Separador de milhares 4 2 2 4 2 3 2 2" xfId="23040" xr:uid="{5A8F3CCD-2C75-402E-AB73-68893C5F321F}"/>
    <cellStyle name="Separador de milhares 4 2 2 4 2 3 3" xfId="20471" xr:uid="{59865CF4-9D04-406F-AFF1-2F5BFD649C76}"/>
    <cellStyle name="Separador de milhares 4 2 2 4 2 4" xfId="16162" xr:uid="{BBA58C07-80BD-4B08-9E8E-F5BFC28227AF}"/>
    <cellStyle name="Separador de milhares 4 2 2 4 2 4 2" xfId="21392" xr:uid="{24091167-5D86-4E44-BF1E-A755807B86D1}"/>
    <cellStyle name="Separador de milhares 4 2 2 4 2 5" xfId="18810" xr:uid="{6FEB47C2-1C93-4AF2-87D9-0709FB002A78}"/>
    <cellStyle name="Separador de milhares 4 2 2 4 3" xfId="12450" xr:uid="{4A9D7FBA-DCD6-447B-A39B-A0C446A55260}"/>
    <cellStyle name="Separador de milhares 4 2 2 4 3 2" xfId="16514" xr:uid="{753F1BDA-CA7C-4D2B-BAF7-D09143AF5D23}"/>
    <cellStyle name="Separador de milhares 4 2 2 4 3 2 2" xfId="21743" xr:uid="{9F31F65C-7FBC-4F16-B988-D0AECF18933D}"/>
    <cellStyle name="Separador de milhares 4 2 2 4 3 3" xfId="19161" xr:uid="{A0CF24A9-8D05-4D2F-B5F0-6FB315B507C0}"/>
    <cellStyle name="Separador de milhares 4 2 2 4 4" xfId="14873" xr:uid="{5DCACA0A-4B10-45EE-867D-FB681437A158}"/>
    <cellStyle name="Separador de milhares 4 2 2 4 4 2" xfId="17462" xr:uid="{7D5765E6-9CCB-41FE-BF04-F5DED782662C}"/>
    <cellStyle name="Separador de milhares 4 2 2 4 4 2 2" xfId="22688" xr:uid="{9A831E19-BE2A-42D2-8377-B50993DC1FA4}"/>
    <cellStyle name="Separador de milhares 4 2 2 4 4 3" xfId="20119" xr:uid="{77B091A4-B733-47D5-8A0F-7118ABBF1D3B}"/>
    <cellStyle name="Separador de milhares 4 2 2 4 5" xfId="15603" xr:uid="{B515A07E-C876-4B02-9059-98C0D0A5A3D1}"/>
    <cellStyle name="Separador de milhares 4 2 2 4 5 2" xfId="18175" xr:uid="{3EFB3277-515B-4429-B931-6DBFEC679611}"/>
    <cellStyle name="Separador de milhares 4 2 2 4 5 2 2" xfId="23401" xr:uid="{634595ED-A12A-40C4-92D3-344DBE6DB74C}"/>
    <cellStyle name="Separador de milhares 4 2 2 4 5 3" xfId="20845" xr:uid="{905D6054-1283-44E8-8BBB-BA67B64BFC7F}"/>
    <cellStyle name="Separador de milhares 4 2 2 4 6" xfId="15902" xr:uid="{A2D6EB8B-AF70-4146-AC10-33C0E05B485F}"/>
    <cellStyle name="Separador de milhares 4 2 2 4 6 2" xfId="21132" xr:uid="{368C14BB-A5A2-42EA-BC2F-6BC74B9E92EB}"/>
    <cellStyle name="Separador de milhares 4 2 2 4 7" xfId="18549" xr:uid="{EF13E86C-ED13-48E9-A828-1B4F505E077C}"/>
    <cellStyle name="Separador de milhares 4 2 2 4 8" xfId="11795" xr:uid="{8052E9B4-5741-4656-B549-A9A957E3D2BB}"/>
    <cellStyle name="Separador de milhares 4 2 2 5" xfId="11855" xr:uid="{EF1DCA3B-F40A-461C-A47F-578118395618}"/>
    <cellStyle name="Separador de milhares 4 2 2 5 2" xfId="12497" xr:uid="{B556E7AF-7EAB-4085-91D8-19A3394BD94F}"/>
    <cellStyle name="Separador de milhares 4 2 2 5 2 2" xfId="16561" xr:uid="{852DE8EF-E58A-4E1B-82C6-BF934C5ED461}"/>
    <cellStyle name="Separador de milhares 4 2 2 5 2 2 2" xfId="21790" xr:uid="{AF41F28A-F370-4E00-879F-16501A207A34}"/>
    <cellStyle name="Separador de milhares 4 2 2 5 2 3" xfId="19208" xr:uid="{205EDA9C-2D82-447C-9B4C-2C2F9CC3A6C3}"/>
    <cellStyle name="Separador de milhares 4 2 2 5 3" xfId="15015" xr:uid="{606CFF61-E988-4E97-B0DC-91171BBFA635}"/>
    <cellStyle name="Separador de milhares 4 2 2 5 3 2" xfId="17600" xr:uid="{672951E9-6812-4C5D-8416-548CB6D17B9B}"/>
    <cellStyle name="Separador de milhares 4 2 2 5 3 2 2" xfId="22826" xr:uid="{8FAC0D4A-3D34-4E46-9616-4F7EA6980DC4}"/>
    <cellStyle name="Separador de milhares 4 2 2 5 3 3" xfId="20257" xr:uid="{7428740B-A142-4A8E-9F46-1E723C209A55}"/>
    <cellStyle name="Separador de milhares 4 2 2 5 4" xfId="15948" xr:uid="{E38EA060-7866-44D2-9868-926A25930537}"/>
    <cellStyle name="Separador de milhares 4 2 2 5 4 2" xfId="21178" xr:uid="{43954774-37BA-45F3-9776-F3D40C4EDA99}"/>
    <cellStyle name="Separador de milhares 4 2 2 5 5" xfId="18596" xr:uid="{6EAD4D95-6328-49C2-8B78-D3C12CD5AF7A}"/>
    <cellStyle name="Separador de milhares 4 2 2 6" xfId="12207" xr:uid="{0F513035-CC23-4F5C-8D1D-9E0381699341}"/>
    <cellStyle name="Separador de milhares 4 2 2 6 2" xfId="16274" xr:uid="{F4901487-0CCD-477C-857C-DA412A57DF9F}"/>
    <cellStyle name="Separador de milhares 4 2 2 6 2 2" xfId="21503" xr:uid="{AA8F065A-72B2-468E-9155-435FD24C0721}"/>
    <cellStyle name="Separador de milhares 4 2 2 6 3" xfId="18921" xr:uid="{BCE9F7FB-7ED6-4F8C-B099-6E11A3BE2138}"/>
    <cellStyle name="Separador de milhares 4 2 2 7" xfId="13388" xr:uid="{DB98199E-5CCC-471E-90B3-157D5F010594}"/>
    <cellStyle name="Separador de milhares 4 2 2 7 2" xfId="17247" xr:uid="{6C7701B3-638F-4187-A022-32EA9FDC6EC6}"/>
    <cellStyle name="Separador de milhares 4 2 2 7 2 2" xfId="22473" xr:uid="{55749513-D5B5-44B4-ADFA-A62B30C16832}"/>
    <cellStyle name="Separador de milhares 4 2 2 7 3" xfId="19895" xr:uid="{A0FD9F10-8DE3-42A3-A902-F86E8E7DEB9B}"/>
    <cellStyle name="Separador de milhares 4 2 2 8" xfId="15389" xr:uid="{5E500C4F-38BD-48C0-8BA7-062DE9F44069}"/>
    <cellStyle name="Separador de milhares 4 2 2 8 2" xfId="17961" xr:uid="{A44758A7-9143-409B-A4D8-9812A25D3369}"/>
    <cellStyle name="Separador de milhares 4 2 2 8 2 2" xfId="23187" xr:uid="{0E18BDA8-8DD1-4F59-A5CD-C40534F73747}"/>
    <cellStyle name="Separador de milhares 4 2 2 8 3" xfId="20631" xr:uid="{72A35949-571A-4E34-8C43-5166AEC8E7EB}"/>
    <cellStyle name="Separador de milhares 4 2 2 9" xfId="15687" xr:uid="{DF47D714-7C62-494F-A60D-910A81215494}"/>
    <cellStyle name="Separador de milhares 4 2 2 9 2" xfId="20918" xr:uid="{89B1FB1E-2ADE-45E4-8186-174069FEE839}"/>
    <cellStyle name="Separador de milhares 4 2 3" xfId="2160" xr:uid="{9AAC2C8C-401E-402C-A6AB-20265D453AFB}"/>
    <cellStyle name="Separador de milhares 4 2 3 2" xfId="5914" xr:uid="{AE0E5A75-3DE0-47C1-B9A6-DD37E07CA56E}"/>
    <cellStyle name="Separador de milhares 4 2 3 2 2" xfId="7343" xr:uid="{3DFBDA0C-5576-4D95-A6A0-69785DF8A25D}"/>
    <cellStyle name="Separador de milhares 4 2 3 2 2 2" xfId="12098" xr:uid="{FBD09859-14ED-4364-9B94-58062288B26B}"/>
    <cellStyle name="Separador de milhares 4 2 3 2 2 2 2" xfId="12740" xr:uid="{989AA637-66FB-4FA2-9DD7-9290661B16EF}"/>
    <cellStyle name="Separador de milhares 4 2 3 2 2 2 2 2" xfId="16804" xr:uid="{385C9B33-977F-4E89-8D6B-1C6EBFF693CA}"/>
    <cellStyle name="Separador de milhares 4 2 3 2 2 2 2 2 2" xfId="22033" xr:uid="{7C2D0AD0-4A90-4077-8CAD-090A5966A822}"/>
    <cellStyle name="Separador de milhares 4 2 3 2 2 2 2 3" xfId="19451" xr:uid="{0F2D8AA3-9112-451E-995A-5C3E02289B61}"/>
    <cellStyle name="Separador de milhares 4 2 3 2 2 2 3" xfId="15258" xr:uid="{AEB83B24-1CBC-4CA0-BFCC-883B9D7B28E0}"/>
    <cellStyle name="Separador de milhares 4 2 3 2 2 2 3 2" xfId="17843" xr:uid="{91C201D0-2450-49E7-A1C8-DA175DEFF685}"/>
    <cellStyle name="Separador de milhares 4 2 3 2 2 2 3 2 2" xfId="23069" xr:uid="{CE8C703A-3BFD-461F-AB90-F66894F177CE}"/>
    <cellStyle name="Separador de milhares 4 2 3 2 2 2 3 3" xfId="20500" xr:uid="{0D3D7538-520A-4FD1-8A51-E52DD863A629}"/>
    <cellStyle name="Separador de milhares 4 2 3 2 2 2 4" xfId="16191" xr:uid="{5611A201-8313-479E-8529-4E91F5D4F3ED}"/>
    <cellStyle name="Separador de milhares 4 2 3 2 2 2 4 2" xfId="21421" xr:uid="{F27132B3-5034-4684-9087-9C07C2B47E2C}"/>
    <cellStyle name="Separador de milhares 4 2 3 2 2 2 5" xfId="18839" xr:uid="{2B60C9C8-48F8-49F5-BED3-93F0D6BEC676}"/>
    <cellStyle name="Separador de milhares 4 2 3 2 2 3" xfId="12480" xr:uid="{259F0F7E-2037-4F7A-B78C-4C638328E2AA}"/>
    <cellStyle name="Separador de milhares 4 2 3 2 2 3 2" xfId="16544" xr:uid="{DC88088D-3F6C-4ACE-B4C8-B6F5FD0DEFC0}"/>
    <cellStyle name="Separador de milhares 4 2 3 2 2 3 2 2" xfId="21773" xr:uid="{431F556B-39A8-4992-BDB5-185E05539428}"/>
    <cellStyle name="Separador de milhares 4 2 3 2 2 3 3" xfId="19191" xr:uid="{10DCD8F6-27C9-4BF5-90B5-CFA0A03FDC95}"/>
    <cellStyle name="Separador de milhares 4 2 3 2 2 4" xfId="14898" xr:uid="{68F8AE55-2721-467A-A80B-CA23DD4C5FFB}"/>
    <cellStyle name="Separador de milhares 4 2 3 2 2 4 2" xfId="17484" xr:uid="{ECC0DF84-F4BF-4B69-B696-B3C18CB31655}"/>
    <cellStyle name="Separador de milhares 4 2 3 2 2 4 2 2" xfId="22710" xr:uid="{16F25641-BF09-4056-B6AB-B74636BB85B8}"/>
    <cellStyle name="Separador de milhares 4 2 3 2 2 4 3" xfId="20141" xr:uid="{11227DA6-7B17-4F49-B931-30658EFFB40C}"/>
    <cellStyle name="Separador de milhares 4 2 3 2 2 5" xfId="15632" xr:uid="{939E4F95-F11F-4562-8950-75CE258891CE}"/>
    <cellStyle name="Separador de milhares 4 2 3 2 2 5 2" xfId="18204" xr:uid="{4FEDCEE6-80EE-4C0E-9C29-470FCF63AB2F}"/>
    <cellStyle name="Separador de milhares 4 2 3 2 2 5 2 2" xfId="23430" xr:uid="{7FE0C821-CBEC-4580-B098-8FA32D1442F1}"/>
    <cellStyle name="Separador de milhares 4 2 3 2 2 5 3" xfId="20874" xr:uid="{DF8E5842-57F6-479D-BD37-A278B47FE0EA}"/>
    <cellStyle name="Separador de milhares 4 2 3 2 2 6" xfId="15931" xr:uid="{C2688ECE-ED58-4258-8D65-188D4FEB6C9D}"/>
    <cellStyle name="Separador de milhares 4 2 3 2 2 6 2" xfId="21161" xr:uid="{8C191E34-C14D-443F-A3FC-36ED5D9E72AE}"/>
    <cellStyle name="Separador de milhares 4 2 3 2 2 7" xfId="18579" xr:uid="{76639A00-647B-411F-9C18-4F92A7DF9ADA}"/>
    <cellStyle name="Separador de milhares 4 2 3 2 2 8" xfId="11833" xr:uid="{C591BD29-443D-46FB-857D-7AF3A41BE8F8}"/>
    <cellStyle name="Separador de milhares 4 2 3 2 3" xfId="12020" xr:uid="{B9E94C26-F0D1-4126-95E6-40A2CC4D30F8}"/>
    <cellStyle name="Separador de milhares 4 2 3 2 3 2" xfId="12662" xr:uid="{73F21AA2-5D5F-4B34-B55A-84ED5B316B0E}"/>
    <cellStyle name="Separador de milhares 4 2 3 2 3 2 2" xfId="16726" xr:uid="{BC0EE207-6015-45A2-B48F-FB426F3B2025}"/>
    <cellStyle name="Separador de milhares 4 2 3 2 3 2 2 2" xfId="21955" xr:uid="{B84D07FA-E854-4727-81EE-7AAD81BAE8CF}"/>
    <cellStyle name="Separador de milhares 4 2 3 2 3 2 3" xfId="19373" xr:uid="{F668979B-3DAA-4163-91FA-A4D7A4C0AB4B}"/>
    <cellStyle name="Separador de milhares 4 2 3 2 3 3" xfId="15180" xr:uid="{5EB5E36F-731C-4837-B928-A697E4B74FE1}"/>
    <cellStyle name="Separador de milhares 4 2 3 2 3 3 2" xfId="17765" xr:uid="{2CF5411C-E51A-43DB-92FC-A8D74D3C5563}"/>
    <cellStyle name="Separador de milhares 4 2 3 2 3 3 2 2" xfId="22991" xr:uid="{6618DDC8-2C21-448A-AF65-BC2E6075C427}"/>
    <cellStyle name="Separador de milhares 4 2 3 2 3 3 3" xfId="20422" xr:uid="{B0AC5F59-5AC4-41C1-946D-88867E579D2F}"/>
    <cellStyle name="Separador de milhares 4 2 3 2 3 4" xfId="16113" xr:uid="{FEE3C289-55E8-42E7-BCB1-20A03E830425}"/>
    <cellStyle name="Separador de milhares 4 2 3 2 3 4 2" xfId="21343" xr:uid="{38244B16-3544-448E-9670-BB6BF65595F4}"/>
    <cellStyle name="Separador de milhares 4 2 3 2 3 5" xfId="18761" xr:uid="{DC5A4FFE-5BA3-4594-BD04-8F7C88581213}"/>
    <cellStyle name="Separador de milhares 4 2 3 2 4" xfId="12389" xr:uid="{AC8704C9-93EA-4FBE-940D-10717E178155}"/>
    <cellStyle name="Separador de milhares 4 2 3 2 4 2" xfId="16453" xr:uid="{2E9AC82A-A2D4-436B-8305-04E2DEEE5D14}"/>
    <cellStyle name="Separador de milhares 4 2 3 2 4 2 2" xfId="21682" xr:uid="{F00EA66F-3139-4067-ACDF-3C8912042B97}"/>
    <cellStyle name="Separador de milhares 4 2 3 2 4 3" xfId="19100" xr:uid="{64F8D748-7966-4F1E-A04A-D2279CC54937}"/>
    <cellStyle name="Separador de milhares 4 2 3 2 5" xfId="14809" xr:uid="{A1E73418-7D22-4455-9135-89F3D77E5F37}"/>
    <cellStyle name="Separador de milhares 4 2 3 2 5 2" xfId="17403" xr:uid="{9485451F-00F8-4788-A1FC-37F77E522484}"/>
    <cellStyle name="Separador de milhares 4 2 3 2 5 2 2" xfId="22629" xr:uid="{6B467952-77CA-4E8A-A6CA-F264CE8125DA}"/>
    <cellStyle name="Separador de milhares 4 2 3 2 5 3" xfId="20056" xr:uid="{9DFEBDF6-4975-4739-A635-81DC2B0FCBB0}"/>
    <cellStyle name="Separador de milhares 4 2 3 2 6" xfId="15554" xr:uid="{13FC4199-B678-42B9-9B35-0EC2385BF620}"/>
    <cellStyle name="Separador de milhares 4 2 3 2 6 2" xfId="18126" xr:uid="{20772C74-926D-41E0-95E5-32DB92D7C23F}"/>
    <cellStyle name="Separador de milhares 4 2 3 2 6 2 2" xfId="23352" xr:uid="{2A1221D9-F97C-4A7D-889D-E53A5CBB66F0}"/>
    <cellStyle name="Separador de milhares 4 2 3 2 6 3" xfId="20796" xr:uid="{235296EB-04F3-498D-8225-EA290D871D88}"/>
    <cellStyle name="Separador de milhares 4 2 3 2 7" xfId="15853" xr:uid="{D4085111-AFA9-431E-84FB-93519AEC8BFA}"/>
    <cellStyle name="Separador de milhares 4 2 3 2 7 2" xfId="21083" xr:uid="{C3E29A47-E92A-4FE2-8D53-B2AA8079D4EE}"/>
    <cellStyle name="Separador de milhares 4 2 3 2 8" xfId="18488" xr:uid="{738764B5-DF6C-4758-B641-31AF002312C4}"/>
    <cellStyle name="Separador de milhares 4 2 3 2 9" xfId="10521" xr:uid="{F72F2A8D-B3DF-449A-BD3E-F7BF6F89B945}"/>
    <cellStyle name="Separador de milhares 4 2 3 3" xfId="7312" xr:uid="{6FB2C9E8-A32A-469F-80DB-66660D21B2FD}"/>
    <cellStyle name="Separador de milhares 4 2 3 3 2" xfId="12079" xr:uid="{4409F8E2-31CB-4847-B690-CE972DE47B53}"/>
    <cellStyle name="Separador de milhares 4 2 3 3 2 2" xfId="12721" xr:uid="{FD82E596-882B-44CC-90CD-1AE1370C462E}"/>
    <cellStyle name="Separador de milhares 4 2 3 3 2 2 2" xfId="16785" xr:uid="{9AA5D5E8-B22B-4B01-B5FA-30024C75951F}"/>
    <cellStyle name="Separador de milhares 4 2 3 3 2 2 2 2" xfId="22014" xr:uid="{415DECF4-BB4B-4F5B-9F53-8F54DB649F9C}"/>
    <cellStyle name="Separador de milhares 4 2 3 3 2 2 3" xfId="19432" xr:uid="{6816531C-9933-4F32-AA7A-42EE48F1A2FB}"/>
    <cellStyle name="Separador de milhares 4 2 3 3 2 3" xfId="15239" xr:uid="{0987C1B2-C20F-42C8-AA2F-013078CC6CE9}"/>
    <cellStyle name="Separador de milhares 4 2 3 3 2 3 2" xfId="17824" xr:uid="{B68EF868-4B6F-4182-B336-6893DF5C37C7}"/>
    <cellStyle name="Separador de milhares 4 2 3 3 2 3 2 2" xfId="23050" xr:uid="{A7118A6D-1BB0-45A2-BD92-EF9FE2F9603E}"/>
    <cellStyle name="Separador de milhares 4 2 3 3 2 3 3" xfId="20481" xr:uid="{9C292C35-9995-4ED2-A718-3725A8C59D1A}"/>
    <cellStyle name="Separador de milhares 4 2 3 3 2 4" xfId="16172" xr:uid="{B997DFE8-CA1A-4AC6-9A66-ADE4D9BC4B80}"/>
    <cellStyle name="Separador de milhares 4 2 3 3 2 4 2" xfId="21402" xr:uid="{16C778CF-0D4A-423E-9782-2464FBBDA3DC}"/>
    <cellStyle name="Separador de milhares 4 2 3 3 2 5" xfId="18820" xr:uid="{E53DA6DD-EDAA-42B1-B946-18968BF47584}"/>
    <cellStyle name="Separador de milhares 4 2 3 3 3" xfId="12461" xr:uid="{F7684625-43D9-448C-8EDA-B4CD38ACBCD7}"/>
    <cellStyle name="Separador de milhares 4 2 3 3 3 2" xfId="16525" xr:uid="{F95CFF53-D238-4F7B-A925-489D568A4930}"/>
    <cellStyle name="Separador de milhares 4 2 3 3 3 2 2" xfId="21754" xr:uid="{4AA4C430-851A-4B63-9E1F-1D38DA780F8B}"/>
    <cellStyle name="Separador de milhares 4 2 3 3 3 3" xfId="19172" xr:uid="{2072938F-F523-4AB3-BBCB-0CCD8EA6D7C6}"/>
    <cellStyle name="Separador de milhares 4 2 3 3 4" xfId="14885" xr:uid="{82D6001A-97AF-4CEF-9239-FECE72F53328}"/>
    <cellStyle name="Separador de milhares 4 2 3 3 4 2" xfId="17472" xr:uid="{E1080703-73C2-4FCD-A23F-3CDB1B869BE6}"/>
    <cellStyle name="Separador de milhares 4 2 3 3 4 2 2" xfId="22698" xr:uid="{79D20C87-5E13-4D06-B05D-04119FAA9F29}"/>
    <cellStyle name="Separador de milhares 4 2 3 3 4 3" xfId="20129" xr:uid="{6639AC2E-140B-4997-9B6F-B89631B45D27}"/>
    <cellStyle name="Separador de milhares 4 2 3 3 5" xfId="15613" xr:uid="{BE30BFD4-8F5B-45BE-99E3-794C7AD12681}"/>
    <cellStyle name="Separador de milhares 4 2 3 3 5 2" xfId="18185" xr:uid="{3F2412A2-3699-4C19-9ADA-677976B69512}"/>
    <cellStyle name="Separador de milhares 4 2 3 3 5 2 2" xfId="23411" xr:uid="{D05E21E3-DD4F-4479-A478-D8BE65F64C37}"/>
    <cellStyle name="Separador de milhares 4 2 3 3 5 3" xfId="20855" xr:uid="{5EFABD99-F95D-4591-8318-CF65E930CBD4}"/>
    <cellStyle name="Separador de milhares 4 2 3 3 6" xfId="15912" xr:uid="{36649B4D-9BBD-45C5-9ACB-96EACA07BBB6}"/>
    <cellStyle name="Separador de milhares 4 2 3 3 6 2" xfId="21142" xr:uid="{D3D7B5D8-CD12-4305-8B65-A3C20EF5DE66}"/>
    <cellStyle name="Separador de milhares 4 2 3 3 7" xfId="18560" xr:uid="{BD2DA95A-2EF9-4255-88CC-CFE55BC9991B}"/>
    <cellStyle name="Separador de milhares 4 2 3 3 8" xfId="11806" xr:uid="{A86281ED-47EB-4A00-A66B-E9F182797560}"/>
    <cellStyle name="Separador de milhares 4 2 4" xfId="4170" xr:uid="{4003E66C-3FCD-4DF9-8B50-0F3E5509D234}"/>
    <cellStyle name="Separador de milhares 4 2 4 2" xfId="7348" xr:uid="{C1D3EA64-FE08-451F-B0FB-3A73419AF6CA}"/>
    <cellStyle name="Separador de milhares 4 2 4 2 2" xfId="12100" xr:uid="{12F75AF2-4662-40FB-A6E8-93461EB400CD}"/>
    <cellStyle name="Separador de milhares 4 2 4 2 2 2" xfId="12742" xr:uid="{10A677ED-3B08-423A-97B1-51C1B5A29741}"/>
    <cellStyle name="Separador de milhares 4 2 4 2 2 2 2" xfId="16806" xr:uid="{5FA07725-9031-4E94-B649-86CE31DC249F}"/>
    <cellStyle name="Separador de milhares 4 2 4 2 2 2 2 2" xfId="22035" xr:uid="{26ADF5F3-7BBD-4984-BBBA-A399786E789E}"/>
    <cellStyle name="Separador de milhares 4 2 4 2 2 2 3" xfId="19453" xr:uid="{F201566D-2110-47CB-828F-25160F8E06A0}"/>
    <cellStyle name="Separador de milhares 4 2 4 2 2 3" xfId="15260" xr:uid="{50366F97-F108-4A1F-954C-C530414E19D1}"/>
    <cellStyle name="Separador de milhares 4 2 4 2 2 3 2" xfId="17845" xr:uid="{06364BB6-6CD5-46CD-97B5-FA2EB141E8C3}"/>
    <cellStyle name="Separador de milhares 4 2 4 2 2 3 2 2" xfId="23071" xr:uid="{074783EE-EA66-47CA-8A23-5A82FF4963A7}"/>
    <cellStyle name="Separador de milhares 4 2 4 2 2 3 3" xfId="20502" xr:uid="{86A90080-CFE4-41E3-82DE-19ADC2EF90DC}"/>
    <cellStyle name="Separador de milhares 4 2 4 2 2 4" xfId="16193" xr:uid="{AAB0E9AA-8FC2-41C0-BD13-C10E4E6F0FF2}"/>
    <cellStyle name="Separador de milhares 4 2 4 2 2 4 2" xfId="21423" xr:uid="{70E53041-E09F-441C-8096-4FFD0C03BE3C}"/>
    <cellStyle name="Separador de milhares 4 2 4 2 2 5" xfId="18841" xr:uid="{8F7A78E9-6627-4AE3-A9D0-69D826B6CD19}"/>
    <cellStyle name="Separador de milhares 4 2 4 2 3" xfId="12482" xr:uid="{99F53B70-F3F0-4676-90AB-EA71E1C20C6A}"/>
    <cellStyle name="Separador de milhares 4 2 4 2 3 2" xfId="16546" xr:uid="{0578066D-7F1A-4A79-B631-734B126DE620}"/>
    <cellStyle name="Separador de milhares 4 2 4 2 3 2 2" xfId="21775" xr:uid="{7E5771F4-4726-4C24-964F-F0B4517DBA9D}"/>
    <cellStyle name="Separador de milhares 4 2 4 2 3 3" xfId="19193" xr:uid="{2533DEEA-7158-4E22-A3F3-17527CE2BCE7}"/>
    <cellStyle name="Separador de milhares 4 2 4 2 4" xfId="14900" xr:uid="{24B40921-C268-455E-9973-EAFB606ADDB6}"/>
    <cellStyle name="Separador de milhares 4 2 4 2 4 2" xfId="17486" xr:uid="{A689B307-8C09-4080-BDC0-0132DF98F958}"/>
    <cellStyle name="Separador de milhares 4 2 4 2 4 2 2" xfId="22712" xr:uid="{4809F3F2-7AC5-4646-992D-11F4EF660B3A}"/>
    <cellStyle name="Separador de milhares 4 2 4 2 4 3" xfId="20143" xr:uid="{DA89C0F4-72F3-4BD6-AB10-2A934B5EC100}"/>
    <cellStyle name="Separador de milhares 4 2 4 2 5" xfId="15634" xr:uid="{9542BB7C-FE3E-4942-94EE-B7549AEEC5E6}"/>
    <cellStyle name="Separador de milhares 4 2 4 2 5 2" xfId="18206" xr:uid="{3729CB35-ECB0-4350-9824-FCF2D77A6A2C}"/>
    <cellStyle name="Separador de milhares 4 2 4 2 5 2 2" xfId="23432" xr:uid="{3D164655-EEE7-4011-A54D-23565EE5C0DB}"/>
    <cellStyle name="Separador de milhares 4 2 4 2 5 3" xfId="20876" xr:uid="{3742CB27-4576-4E8C-B253-F9C01B8EA4DC}"/>
    <cellStyle name="Separador de milhares 4 2 4 2 6" xfId="15933" xr:uid="{10B2E484-3FD7-47A0-96B1-C4E66E9A1493}"/>
    <cellStyle name="Separador de milhares 4 2 4 2 6 2" xfId="21163" xr:uid="{C1762F06-ECE9-4B11-9178-AA8ED66C11B9}"/>
    <cellStyle name="Separador de milhares 4 2 4 2 7" xfId="18581" xr:uid="{9420EBC2-AEAC-4C20-B7EF-BBA5FE96521B}"/>
    <cellStyle name="Separador de milhares 4 2 4 2 8" xfId="11838" xr:uid="{46A0246F-1ABA-4DBF-A96D-AF72E300BB62}"/>
    <cellStyle name="Separador de milhares 4 2 4 3" xfId="11942" xr:uid="{9828492E-C5FB-483D-8A93-E2A7BC9A3CEC}"/>
    <cellStyle name="Separador de milhares 4 2 4 3 2" xfId="12584" xr:uid="{315A82B0-71ED-4461-A0E5-CFA0D5003E16}"/>
    <cellStyle name="Separador de milhares 4 2 4 3 2 2" xfId="16648" xr:uid="{383B71B9-750B-4DCE-85E9-0CAA36757CF1}"/>
    <cellStyle name="Separador de milhares 4 2 4 3 2 2 2" xfId="21877" xr:uid="{A9D2E383-AA30-4FDC-B4AF-97902F1E36D9}"/>
    <cellStyle name="Separador de milhares 4 2 4 3 2 3" xfId="19295" xr:uid="{4D414E2F-0446-4A46-8C76-739220F8350A}"/>
    <cellStyle name="Separador de milhares 4 2 4 3 3" xfId="15102" xr:uid="{2F019FA1-962E-4F0F-8172-51DD82E63312}"/>
    <cellStyle name="Separador de milhares 4 2 4 3 3 2" xfId="17687" xr:uid="{09E84E13-DC95-4789-8E9A-9F2CF64129B1}"/>
    <cellStyle name="Separador de milhares 4 2 4 3 3 2 2" xfId="22913" xr:uid="{2715938A-C8FE-4E17-9FBD-ACE22442E777}"/>
    <cellStyle name="Separador de milhares 4 2 4 3 3 3" xfId="20344" xr:uid="{DC317254-BFC4-4AB3-AA9B-F4B508974C0B}"/>
    <cellStyle name="Separador de milhares 4 2 4 3 4" xfId="16035" xr:uid="{6B45974F-C629-434B-80E4-15AE49429B4D}"/>
    <cellStyle name="Separador de milhares 4 2 4 3 4 2" xfId="21265" xr:uid="{84C3CB64-6246-4E82-BBB2-CAAB6722BA10}"/>
    <cellStyle name="Separador de milhares 4 2 4 3 5" xfId="18683" xr:uid="{9A4FB5EA-BFF0-4E6C-B2FF-DF614D4A8E64}"/>
    <cellStyle name="Separador de milhares 4 2 4 4" xfId="12304" xr:uid="{17B61879-6802-4C7B-8EAA-13D56ABD152D}"/>
    <cellStyle name="Separador de milhares 4 2 4 4 2" xfId="16369" xr:uid="{16451229-BA8B-4CD3-8D90-4E30DE67037B}"/>
    <cellStyle name="Separador de milhares 4 2 4 4 2 2" xfId="21598" xr:uid="{19AE37CB-08E0-4C5C-8D63-5C69E4653AB9}"/>
    <cellStyle name="Separador de milhares 4 2 4 4 3" xfId="19016" xr:uid="{893CD612-C213-42D7-B864-788A3A34786C}"/>
    <cellStyle name="Separador de milhares 4 2 4 5" xfId="14127" xr:uid="{650C607A-8006-4E0B-A57E-BFE143A2112F}"/>
    <cellStyle name="Separador de milhares 4 2 4 5 2" xfId="17321" xr:uid="{A36E2ED8-60F1-4994-AFA4-0428CECF131D}"/>
    <cellStyle name="Separador de milhares 4 2 4 5 2 2" xfId="22547" xr:uid="{CC08FCF1-D523-4843-A7D3-E0520DADE809}"/>
    <cellStyle name="Separador de milhares 4 2 4 5 3" xfId="19974" xr:uid="{2CE78552-E123-4B5F-A34C-FDD0A0F4B4A7}"/>
    <cellStyle name="Separador de milhares 4 2 4 6" xfId="15476" xr:uid="{5F6B1264-4CBD-44F6-BB3F-7A0CE6A446A5}"/>
    <cellStyle name="Separador de milhares 4 2 4 6 2" xfId="18048" xr:uid="{DA25DFDD-4A47-48C1-AA89-1E7368B49B0A}"/>
    <cellStyle name="Separador de milhares 4 2 4 6 2 2" xfId="23274" xr:uid="{43A04FBD-A5BB-4768-B7E9-F7A5730CF718}"/>
    <cellStyle name="Separador de milhares 4 2 4 6 3" xfId="20718" xr:uid="{3E745CA7-B7B0-4041-8747-838DECBE2CB2}"/>
    <cellStyle name="Separador de milhares 4 2 4 7" xfId="15775" xr:uid="{161330C0-EBAE-4FFB-9C2D-CB7DF13BA8EC}"/>
    <cellStyle name="Separador de milhares 4 2 4 7 2" xfId="21005" xr:uid="{06D0D3C0-059B-48D8-A1C4-4E03ECB7767A}"/>
    <cellStyle name="Separador de milhares 4 2 4 8" xfId="18404" xr:uid="{7EE0EFEE-D9D3-438A-8A30-8D909B85E392}"/>
    <cellStyle name="Separador de milhares 4 2 4 9" xfId="9169" xr:uid="{4A24EE9A-0B97-4DCD-8245-6494D14D069C}"/>
    <cellStyle name="Separador de milhares 4 2 5" xfId="4268" xr:uid="{B8F820BC-6485-4FB3-85E4-DE709E5D0A75}"/>
    <cellStyle name="Separador de milhares 4 2 5 2" xfId="11959" xr:uid="{96EBD54C-1A74-48D2-B2A0-8A0B6EFB3A59}"/>
    <cellStyle name="Separador de milhares 4 2 5 2 2" xfId="12601" xr:uid="{DD4BCEE1-722E-4598-B173-C3B955C0F18E}"/>
    <cellStyle name="Separador de milhares 4 2 5 2 2 2" xfId="16665" xr:uid="{39285B34-E103-4DFE-B11B-DA800E79284C}"/>
    <cellStyle name="Separador de milhares 4 2 5 2 2 2 2" xfId="21894" xr:uid="{4800951B-AC4D-4EDC-9BD2-47A092154587}"/>
    <cellStyle name="Separador de milhares 4 2 5 2 2 3" xfId="19312" xr:uid="{5C9CA245-B366-49A1-90F8-8B8E4D2AF339}"/>
    <cellStyle name="Separador de milhares 4 2 5 2 3" xfId="15119" xr:uid="{82BBB523-0FF3-4008-8A13-32158ACDB60C}"/>
    <cellStyle name="Separador de milhares 4 2 5 2 3 2" xfId="17704" xr:uid="{B4191BB6-9A49-4521-A468-C960723A1098}"/>
    <cellStyle name="Separador de milhares 4 2 5 2 3 2 2" xfId="22930" xr:uid="{76BEBDC8-97D8-48B7-9017-9AB465627E8E}"/>
    <cellStyle name="Separador de milhares 4 2 5 2 3 3" xfId="20361" xr:uid="{1337B691-DB6E-4510-91BF-11D7DD711433}"/>
    <cellStyle name="Separador de milhares 4 2 5 2 4" xfId="16052" xr:uid="{2BE29B5C-CB6E-4C86-924F-B98D5F05D49C}"/>
    <cellStyle name="Separador de milhares 4 2 5 2 4 2" xfId="21282" xr:uid="{EB676FF7-7E82-4F84-852D-D9C495C414EA}"/>
    <cellStyle name="Separador de milhares 4 2 5 2 5" xfId="18700" xr:uid="{6B0550A0-9466-4C81-A5BE-7F591560C65E}"/>
    <cellStyle name="Separador de milhares 4 2 5 3" xfId="12327" xr:uid="{7CB05790-8C48-46EF-BE2A-6B3B283B8EA2}"/>
    <cellStyle name="Separador de milhares 4 2 5 3 2" xfId="16392" xr:uid="{D70E258E-CB5A-43BC-8A2F-CCFA71A1832B}"/>
    <cellStyle name="Separador de milhares 4 2 5 3 2 2" xfId="21621" xr:uid="{57354E39-F299-4B84-8D85-5CB4EA1E3D0A}"/>
    <cellStyle name="Separador de milhares 4 2 5 3 3" xfId="19039" xr:uid="{1F4C96B4-208B-4668-89CA-0798A08C9F3A}"/>
    <cellStyle name="Separador de milhares 4 2 5 4" xfId="14148" xr:uid="{5B088823-EB3C-40DF-B9B1-63E5224E826A}"/>
    <cellStyle name="Separador de milhares 4 2 5 4 2" xfId="17342" xr:uid="{B42293CA-4FA5-4904-B64B-35683881E2BE}"/>
    <cellStyle name="Separador de milhares 4 2 5 4 2 2" xfId="22568" xr:uid="{F6CD445D-BFCC-4396-9D1F-CD89EF50CC7A}"/>
    <cellStyle name="Separador de milhares 4 2 5 4 3" xfId="19995" xr:uid="{F38023B0-E476-456D-B3AD-00BCD54EBE5B}"/>
    <cellStyle name="Separador de milhares 4 2 5 5" xfId="15493" xr:uid="{C6EA6259-F7A5-45E5-9FE6-8F96CFD8A87F}"/>
    <cellStyle name="Separador de milhares 4 2 5 5 2" xfId="18065" xr:uid="{F92E1B92-8F21-453B-AFD1-E015FD7260FC}"/>
    <cellStyle name="Separador de milhares 4 2 5 5 2 2" xfId="23291" xr:uid="{37B3DD6A-B9BB-4511-860C-357F275AE324}"/>
    <cellStyle name="Separador de milhares 4 2 5 5 3" xfId="20735" xr:uid="{6ED943D2-AE98-4ECE-B09A-0A31DC85CC9E}"/>
    <cellStyle name="Separador de milhares 4 2 5 6" xfId="15792" xr:uid="{857330E3-05E8-4EF7-A791-C6ED4F86F83C}"/>
    <cellStyle name="Separador de milhares 4 2 5 6 2" xfId="21022" xr:uid="{2903B0D7-ADAE-4BF0-ADE2-D175AFEB4584}"/>
    <cellStyle name="Separador de milhares 4 2 5 7" xfId="18427" xr:uid="{D74EDC52-E930-4916-91CE-280321354439}"/>
    <cellStyle name="Separador de milhares 4 2 5 8" xfId="9201" xr:uid="{427B9A45-6B13-422B-B223-55AEB056F856}"/>
    <cellStyle name="Separador de milhares 4 2 6" xfId="7233" xr:uid="{875FE908-609A-4BA0-AC66-C9B16074FCDE}"/>
    <cellStyle name="Separador de milhares 4 2 6 2" xfId="12061" xr:uid="{73ED10CA-BA2E-4238-936F-8D3B17261901}"/>
    <cellStyle name="Separador de milhares 4 2 6 2 2" xfId="12703" xr:uid="{2BD83DC8-438E-4371-AC48-034211F45FED}"/>
    <cellStyle name="Separador de milhares 4 2 6 2 2 2" xfId="16767" xr:uid="{525C8D63-9B23-4F01-9502-C7477D3D6EE5}"/>
    <cellStyle name="Separador de milhares 4 2 6 2 2 2 2" xfId="21996" xr:uid="{968871B8-4EC7-4FFE-AEAC-D0766C1865A1}"/>
    <cellStyle name="Separador de milhares 4 2 6 2 2 3" xfId="19414" xr:uid="{AF9FF496-F250-41C9-83E4-541AA01F114D}"/>
    <cellStyle name="Separador de milhares 4 2 6 2 3" xfId="15221" xr:uid="{D91CD6BE-34C5-4F53-B91F-BD6CD0BD9DE7}"/>
    <cellStyle name="Separador de milhares 4 2 6 2 3 2" xfId="17806" xr:uid="{DA1C42B7-11AA-4B4C-859A-C07A993860CA}"/>
    <cellStyle name="Separador de milhares 4 2 6 2 3 2 2" xfId="23032" xr:uid="{2E8F4E9A-74BC-4073-ADAC-244DEC2B5C7D}"/>
    <cellStyle name="Separador de milhares 4 2 6 2 3 3" xfId="20463" xr:uid="{F52EC970-CEDE-4766-BDC6-E6C0DEF49EFB}"/>
    <cellStyle name="Separador de milhares 4 2 6 2 4" xfId="16154" xr:uid="{5E971F2D-2F6A-4FB5-AFC0-2E2E4F059804}"/>
    <cellStyle name="Separador de milhares 4 2 6 2 4 2" xfId="21384" xr:uid="{3DA12EA9-4B03-41CF-9A0E-E361E23EECF9}"/>
    <cellStyle name="Separador de milhares 4 2 6 2 5" xfId="18802" xr:uid="{6288103A-1387-4F91-BE3D-D1DBFE5F5BB6}"/>
    <cellStyle name="Separador de milhares 4 2 6 3" xfId="12438" xr:uid="{EFB73D64-7B55-400A-B616-55B2CCBEE9B7}"/>
    <cellStyle name="Separador de milhares 4 2 6 3 2" xfId="16502" xr:uid="{333BF2C5-446A-416B-B8FC-D9A279E8D008}"/>
    <cellStyle name="Separador de milhares 4 2 6 3 2 2" xfId="21731" xr:uid="{7EAD7B77-6D2A-4B59-99EE-86FAF3F29973}"/>
    <cellStyle name="Separador de milhares 4 2 6 3 3" xfId="19149" xr:uid="{494CE999-E621-4699-AEC2-7B1170180CFD}"/>
    <cellStyle name="Separador de milhares 4 2 6 4" xfId="14862" xr:uid="{2164AD89-B0FB-4113-9AE0-956D6957CC6A}"/>
    <cellStyle name="Separador de milhares 4 2 6 4 2" xfId="17451" xr:uid="{6253F5CD-8852-431A-B50E-35C78531A24C}"/>
    <cellStyle name="Separador de milhares 4 2 6 4 2 2" xfId="22677" xr:uid="{515D0AD9-28B9-4CD4-960B-BEA13C32634F}"/>
    <cellStyle name="Separador de milhares 4 2 6 4 3" xfId="20108" xr:uid="{665A57E4-8EE6-4E3B-B064-EC6A5AB68657}"/>
    <cellStyle name="Separador de milhares 4 2 6 5" xfId="15595" xr:uid="{E247B412-B9C5-4FEB-BF9E-C59A58A1F448}"/>
    <cellStyle name="Separador de milhares 4 2 6 5 2" xfId="18167" xr:uid="{16614142-0612-482D-A447-2CCFCD7E9F30}"/>
    <cellStyle name="Separador de milhares 4 2 6 5 2 2" xfId="23393" xr:uid="{71EEBEE7-5B03-498C-86E8-1AE1976FAE9C}"/>
    <cellStyle name="Separador de milhares 4 2 6 5 3" xfId="20837" xr:uid="{8279DA0B-305E-4C90-A746-48CD6CDFB1B0}"/>
    <cellStyle name="Separador de milhares 4 2 6 6" xfId="15894" xr:uid="{5DF76D54-A249-4CE0-ABBF-3EADA1F54F3A}"/>
    <cellStyle name="Separador de milhares 4 2 6 6 2" xfId="21124" xr:uid="{51FFB3E6-2033-4C7C-92B5-9817EA90CF0D}"/>
    <cellStyle name="Separador de milhares 4 2 6 7" xfId="18537" xr:uid="{AA532B94-6591-4327-A233-032424C06784}"/>
    <cellStyle name="Separador de milhares 4 2 6 8" xfId="11787" xr:uid="{11E3D1A2-376C-4B7E-BCC1-6E5754DE4A38}"/>
    <cellStyle name="Separador de milhares 4 2 7" xfId="2097" xr:uid="{256553BF-CF02-4896-B6CD-0B8ABB68BBC3}"/>
    <cellStyle name="Separador de milhares 4 2 8" xfId="14960" xr:uid="{EC8D1DC6-FB1D-4A09-AD70-53B864DBB21E}"/>
    <cellStyle name="Separador de milhares 4 2 8 2" xfId="17545" xr:uid="{C65950A3-67D7-4AB4-A910-29B01FB7519D}"/>
    <cellStyle name="Separador de milhares 4 2 8 2 2" xfId="22771" xr:uid="{C3594337-7208-4540-B689-A3467187210C}"/>
    <cellStyle name="Separador de milhares 4 2 8 3" xfId="20202" xr:uid="{51434E62-04AB-463C-8806-F17D35A03FAA}"/>
    <cellStyle name="Separador de milhares 4 2 9" xfId="13241" xr:uid="{297F12ED-625D-4DF4-84A5-13D513842062}"/>
    <cellStyle name="Separador de milhares 4 2 9 2" xfId="17195" xr:uid="{2A7A9256-84EA-4FB0-9012-83E5C0B1F5D3}"/>
    <cellStyle name="Separador de milhares 4 2 9 2 2" xfId="22421" xr:uid="{E80263BC-B71A-49EA-A75B-4C893653961B}"/>
    <cellStyle name="Separador de milhares 4 2 9 3" xfId="19841" xr:uid="{3A646C1D-E1F5-4815-B0F8-62B14F3746E9}"/>
    <cellStyle name="Separador de milhares 4 3" xfId="2159" xr:uid="{37439C30-0008-4BE6-9389-25031A8CDDE4}"/>
    <cellStyle name="Separador de milhares 4 3 2" xfId="4576" xr:uid="{17306997-B202-4E49-90A2-5AD2F6F7D4E9}"/>
    <cellStyle name="Separador de milhares 4 3 2 2" xfId="11987" xr:uid="{6A32E62F-F24E-4C0C-82AC-BB1B1AF154BF}"/>
    <cellStyle name="Separador de milhares 4 3 2 2 2" xfId="12629" xr:uid="{E41A045E-CFFF-47E7-AFF5-6A9886322D19}"/>
    <cellStyle name="Separador de milhares 4 3 2 2 2 2" xfId="16693" xr:uid="{A672E415-3558-4970-B9F7-FE8B693B1570}"/>
    <cellStyle name="Separador de milhares 4 3 2 2 2 2 2" xfId="21922" xr:uid="{4AD81442-BD8D-4694-939B-2EC8BD0218DE}"/>
    <cellStyle name="Separador de milhares 4 3 2 2 2 3" xfId="19340" xr:uid="{519E890C-9C4A-4FA4-BF95-13A263600795}"/>
    <cellStyle name="Separador de milhares 4 3 2 2 3" xfId="15147" xr:uid="{E73AAD69-2F3A-4655-9301-C558003A1927}"/>
    <cellStyle name="Separador de milhares 4 3 2 2 3 2" xfId="17732" xr:uid="{D8D80C23-0CE3-4846-8B02-6B76C341D008}"/>
    <cellStyle name="Separador de milhares 4 3 2 2 3 2 2" xfId="22958" xr:uid="{E9F8BA58-25F3-4556-9DA6-548444A16987}"/>
    <cellStyle name="Separador de milhares 4 3 2 2 3 3" xfId="20389" xr:uid="{A4E7F25B-CE02-4E40-A6C8-3298EC8F593A}"/>
    <cellStyle name="Separador de milhares 4 3 2 2 4" xfId="16080" xr:uid="{7CBA6E15-518A-4607-AA49-841D63003C94}"/>
    <cellStyle name="Separador de milhares 4 3 2 2 4 2" xfId="21310" xr:uid="{CC4D9F3E-C8C3-4510-8145-FF2BF4B42EA0}"/>
    <cellStyle name="Separador de milhares 4 3 2 2 5" xfId="18728" xr:uid="{F2F1E240-9F3B-4F36-937A-D2E916916947}"/>
    <cellStyle name="Separador de milhares 4 3 2 3" xfId="12356" xr:uid="{A5E25DDC-247A-4C63-8406-32B78DF465EA}"/>
    <cellStyle name="Separador de milhares 4 3 2 3 2" xfId="16420" xr:uid="{694D6C65-38DB-43E6-989B-E687CBE3D45B}"/>
    <cellStyle name="Separador de milhares 4 3 2 3 2 2" xfId="21649" xr:uid="{945C5E53-BF03-4C61-9FB4-D2372B3874FC}"/>
    <cellStyle name="Separador de milhares 4 3 2 3 3" xfId="19067" xr:uid="{BAFABBBE-1EE4-44BF-9EF0-C1DB90CFE30B}"/>
    <cellStyle name="Separador de milhares 4 3 2 4" xfId="14198" xr:uid="{BBABE4EC-B007-4611-B971-B96F4C797BA0}"/>
    <cellStyle name="Separador de milhares 4 3 2 4 2" xfId="17370" xr:uid="{FEE28662-98C0-40EB-9BFA-9352F494F7EB}"/>
    <cellStyle name="Separador de milhares 4 3 2 4 2 2" xfId="22596" xr:uid="{3CF6C988-F2C9-4986-83ED-6DBA0C7EDA1C}"/>
    <cellStyle name="Separador de milhares 4 3 2 4 3" xfId="20023" xr:uid="{F56658B0-FDEC-4245-AF11-4715608C7BD1}"/>
    <cellStyle name="Separador de milhares 4 3 2 5" xfId="15521" xr:uid="{6F813364-E0EF-4089-9DDB-CE7083549A43}"/>
    <cellStyle name="Separador de milhares 4 3 2 5 2" xfId="18093" xr:uid="{70F077DC-FD78-4152-AC4E-A4B66F6CE45F}"/>
    <cellStyle name="Separador de milhares 4 3 2 5 2 2" xfId="23319" xr:uid="{163159E9-AA45-43A4-84F4-8248B7E8113F}"/>
    <cellStyle name="Separador de milhares 4 3 2 5 3" xfId="20763" xr:uid="{8E123449-0F62-4324-813B-5142960FB8EB}"/>
    <cellStyle name="Separador de milhares 4 3 2 6" xfId="15820" xr:uid="{2C4A1CC1-6B09-43F6-AFB3-E368FD5474F3}"/>
    <cellStyle name="Separador de milhares 4 3 2 6 2" xfId="21050" xr:uid="{A4A7225E-E908-4969-838D-C62BE799364B}"/>
    <cellStyle name="Separador de milhares 4 3 2 7" xfId="18455" xr:uid="{F6D69926-8A94-4F37-928D-BD66455DA7BC}"/>
    <cellStyle name="Separador de milhares 4 3 2 8" xfId="9285" xr:uid="{57C8FB31-10CE-4D77-8181-0F7212362019}"/>
    <cellStyle name="Separador de milhares 4 3 3" xfId="11878" xr:uid="{072E62DB-7E16-4EFF-BCC1-050ED7867A3B}"/>
    <cellStyle name="Separador de milhares 4 3 3 2" xfId="12520" xr:uid="{4875F22D-9DF2-4D96-8CF8-6E250C36915E}"/>
    <cellStyle name="Separador de milhares 4 3 3 2 2" xfId="16584" xr:uid="{47C2C7DB-1CAF-4B74-AD78-8D203E3633BE}"/>
    <cellStyle name="Separador de milhares 4 3 3 2 2 2" xfId="21813" xr:uid="{4D30F70B-9F19-476D-89A9-96F1BE342D47}"/>
    <cellStyle name="Separador de milhares 4 3 3 2 3" xfId="19231" xr:uid="{0847317E-45D8-47C2-AC8E-01768EB0E7BB}"/>
    <cellStyle name="Separador de milhares 4 3 3 3" xfId="15038" xr:uid="{9D7849EE-DED7-4FB7-8D54-43BB53633302}"/>
    <cellStyle name="Separador de milhares 4 3 3 3 2" xfId="17623" xr:uid="{0514441B-F35F-4BF0-87ED-22A9ACDB8C59}"/>
    <cellStyle name="Separador de milhares 4 3 3 3 2 2" xfId="22849" xr:uid="{259232A5-A788-44D7-95FE-E5CBB8C94905}"/>
    <cellStyle name="Separador de milhares 4 3 3 3 3" xfId="20280" xr:uid="{F2599D0F-4F08-4E47-9498-27B259E825D7}"/>
    <cellStyle name="Separador de milhares 4 3 3 4" xfId="15971" xr:uid="{75EF71BF-88CC-4EE6-A6AE-6626AE9F1338}"/>
    <cellStyle name="Separador de milhares 4 3 3 4 2" xfId="21201" xr:uid="{28FD4E69-9FE0-4D0A-90C9-7FECE8F83D2A}"/>
    <cellStyle name="Separador de milhares 4 3 3 5" xfId="18619" xr:uid="{D5F2F63E-F29A-400B-93CC-0A626262D437}"/>
    <cellStyle name="Separador de milhares 4 3 4" xfId="12230" xr:uid="{E9BADF48-EEB5-4196-B97F-1B74DAFCD2CB}"/>
    <cellStyle name="Separador de milhares 4 3 4 2" xfId="16297" xr:uid="{72C5F4EE-45DF-49CE-A381-414885D8DA3B}"/>
    <cellStyle name="Separador de milhares 4 3 4 2 2" xfId="21526" xr:uid="{8EBBE024-41CA-4AB0-BA34-3EACE1C6944F}"/>
    <cellStyle name="Separador de milhares 4 3 4 3" xfId="18944" xr:uid="{F41983A2-9568-4ABF-B040-F91D614E17BD}"/>
    <cellStyle name="Separador de milhares 4 3 5" xfId="13416" xr:uid="{97A97929-BC6D-4086-B42B-7BF41A41DC9A}"/>
    <cellStyle name="Separador de milhares 4 3 5 2" xfId="17270" xr:uid="{6EC91430-B092-46D6-BB6C-7E91BA779C23}"/>
    <cellStyle name="Separador de milhares 4 3 5 2 2" xfId="22496" xr:uid="{0A01D7A3-C8F5-4A27-8192-834D7B0D8CEF}"/>
    <cellStyle name="Separador de milhares 4 3 5 3" xfId="19918" xr:uid="{4D0C2A44-798F-4C95-A2D7-3F69135D4620}"/>
    <cellStyle name="Separador de milhares 4 3 6" xfId="15412" xr:uid="{E22A0B36-7B8A-4949-888F-50D22542014B}"/>
    <cellStyle name="Separador de milhares 4 3 6 2" xfId="17984" xr:uid="{89EBB73B-F5BE-481F-9DFE-0ABE2BE80561}"/>
    <cellStyle name="Separador de milhares 4 3 6 2 2" xfId="23210" xr:uid="{D2E7ED11-1460-475C-9DD2-07D0057ACEEA}"/>
    <cellStyle name="Separador de milhares 4 3 6 3" xfId="20654" xr:uid="{88ED9930-B3C1-40F6-A499-A03769F89009}"/>
    <cellStyle name="Separador de milhares 4 3 7" xfId="15710" xr:uid="{410072CC-FC05-418A-AF4C-B56302BFCFA5}"/>
    <cellStyle name="Separador de milhares 4 3 7 2" xfId="20941" xr:uid="{8EE1FBEB-39E2-4524-9B4B-E76EAD983F5C}"/>
    <cellStyle name="Separador de milhares 4 3 8" xfId="18333" xr:uid="{D8E392D7-991E-458C-A224-3ED818A9446E}"/>
    <cellStyle name="Separador de milhares 4 3 9" xfId="7422" xr:uid="{67733505-6AEC-4702-844C-6917C4582A47}"/>
    <cellStyle name="Separador de milhares 4 4" xfId="5909" xr:uid="{459B3AA7-011A-4B5A-AF61-E113B0F7974E}"/>
    <cellStyle name="Separador de milhares 4 4 2" xfId="12015" xr:uid="{0B155AC6-1724-4D85-9928-14B376B48C20}"/>
    <cellStyle name="Separador de milhares 4 4 2 2" xfId="12657" xr:uid="{CC418526-EB7F-4183-A9D7-AC72ECC32076}"/>
    <cellStyle name="Separador de milhares 4 4 2 2 2" xfId="16721" xr:uid="{50DD132F-1695-4353-989A-F54B8971F286}"/>
    <cellStyle name="Separador de milhares 4 4 2 2 2 2" xfId="21950" xr:uid="{2CA7286B-47D9-4A1A-85D9-A8846BE0808C}"/>
    <cellStyle name="Separador de milhares 4 4 2 2 3" xfId="19368" xr:uid="{FAF5B56F-58C7-4B49-99D2-7083B6F2FF10}"/>
    <cellStyle name="Separador de milhares 4 4 2 3" xfId="15175" xr:uid="{ED38D6F6-D406-4A60-B178-BA25CBBE8977}"/>
    <cellStyle name="Separador de milhares 4 4 2 3 2" xfId="17760" xr:uid="{21ACF8AD-0FCE-4079-9E8D-33412C83CA76}"/>
    <cellStyle name="Separador de milhares 4 4 2 3 2 2" xfId="22986" xr:uid="{1317EF68-CDD2-496A-86BA-D582CD2DDC6A}"/>
    <cellStyle name="Separador de milhares 4 4 2 3 3" xfId="20417" xr:uid="{176847FF-7AFC-432C-8C93-642FBACC6311}"/>
    <cellStyle name="Separador de milhares 4 4 2 4" xfId="16108" xr:uid="{7E034DC5-CF7F-41A6-8B29-83E5B040A39A}"/>
    <cellStyle name="Separador de milhares 4 4 2 4 2" xfId="21338" xr:uid="{FDDDC83D-038F-47F1-959B-3991AF18ED5A}"/>
    <cellStyle name="Separador de milhares 4 4 2 5" xfId="18756" xr:uid="{B43E6DAF-8B99-4133-890E-9DAAF0FD40B7}"/>
    <cellStyle name="Separador de milhares 4 4 3" xfId="12384" xr:uid="{7424B22D-EDDA-4E7B-BB24-11F6F8A6A7A6}"/>
    <cellStyle name="Separador de milhares 4 4 3 2" xfId="16448" xr:uid="{2356F9E3-CEF9-4063-819E-86E27CF328D1}"/>
    <cellStyle name="Separador de milhares 4 4 3 2 2" xfId="21677" xr:uid="{F7B30733-A08F-42D3-A01F-D11ED491F23E}"/>
    <cellStyle name="Separador de milhares 4 4 3 3" xfId="19095" xr:uid="{2559F3B9-F423-4195-BFEB-D52AA58ACD13}"/>
    <cellStyle name="Separador de milhares 4 4 4" xfId="14804" xr:uid="{54F3765C-DAE8-4704-849E-74EF14855B2A}"/>
    <cellStyle name="Separador de milhares 4 4 4 2" xfId="17398" xr:uid="{09DD6CE4-A339-4ED4-9E0E-78243BE9AA54}"/>
    <cellStyle name="Separador de milhares 4 4 4 2 2" xfId="22624" xr:uid="{FBABDA88-8711-4AE2-88FE-3133CDFCEF70}"/>
    <cellStyle name="Separador de milhares 4 4 4 3" xfId="20051" xr:uid="{57F72C6D-40F7-4B6D-B8C9-99817E307EFC}"/>
    <cellStyle name="Separador de milhares 4 4 5" xfId="15549" xr:uid="{3D6FC2A7-5351-4D31-AD24-912E9242465F}"/>
    <cellStyle name="Separador de milhares 4 4 5 2" xfId="18121" xr:uid="{E3E60217-BDE9-4956-B143-4998130E531D}"/>
    <cellStyle name="Separador de milhares 4 4 5 2 2" xfId="23347" xr:uid="{6A4A0124-3421-4A0F-B412-F8E3BF22989F}"/>
    <cellStyle name="Separador de milhares 4 4 5 3" xfId="20791" xr:uid="{570F7093-D6B1-45A1-9FE1-AD5A2E97A51A}"/>
    <cellStyle name="Separador de milhares 4 4 6" xfId="15848" xr:uid="{C6C43360-2462-4391-9301-9648849B7515}"/>
    <cellStyle name="Separador de milhares 4 4 6 2" xfId="21078" xr:uid="{3FECE15A-C115-426A-ADDE-8734BC41B49F}"/>
    <cellStyle name="Separador de milhares 4 4 7" xfId="18483" xr:uid="{1C1D537F-D00A-464C-88A5-EA77081A2B94}"/>
    <cellStyle name="Separador de milhares 4 4 8" xfId="10516" xr:uid="{A0FEFD35-FCE8-44ED-9E68-4BDD1B4135BF}"/>
    <cellStyle name="Separador de milhares 4 5" xfId="4218" xr:uid="{BE3765C7-E4C7-4554-BF57-DD819BCF9771}"/>
    <cellStyle name="Separador de milhares 4 5 2" xfId="11954" xr:uid="{CFC2D6D5-053E-47F2-95FF-5F1AEBA125CF}"/>
    <cellStyle name="Separador de milhares 4 5 2 2" xfId="12596" xr:uid="{8C0EFDCE-A927-4380-A34C-522662C5BED0}"/>
    <cellStyle name="Separador de milhares 4 5 2 2 2" xfId="16660" xr:uid="{6C173BE4-654B-4272-A293-AAA96D429A76}"/>
    <cellStyle name="Separador de milhares 4 5 2 2 2 2" xfId="21889" xr:uid="{ED535E60-0758-4FF8-A043-021B1589BE8B}"/>
    <cellStyle name="Separador de milhares 4 5 2 2 3" xfId="19307" xr:uid="{7BC9383F-B0CE-499A-BB2A-2F2E746B7998}"/>
    <cellStyle name="Separador de milhares 4 5 2 3" xfId="15114" xr:uid="{BCAA6833-29EC-4526-AECC-8D98C8BC3FE1}"/>
    <cellStyle name="Separador de milhares 4 5 2 3 2" xfId="17699" xr:uid="{7A992B89-70F5-43A5-924C-C2E41D3F7E65}"/>
    <cellStyle name="Separador de milhares 4 5 2 3 2 2" xfId="22925" xr:uid="{B8179C27-0586-42EE-A88A-F7CAC8717C62}"/>
    <cellStyle name="Separador de milhares 4 5 2 3 3" xfId="20356" xr:uid="{EE0BE9A0-5802-462A-8A15-F86099CB2402}"/>
    <cellStyle name="Separador de milhares 4 5 2 4" xfId="16047" xr:uid="{55559E83-D29F-4921-BC4D-EA9BAEBA902E}"/>
    <cellStyle name="Separador de milhares 4 5 2 4 2" xfId="21277" xr:uid="{9993B3E4-718D-433F-BC28-FEF7B227E2AE}"/>
    <cellStyle name="Separador de milhares 4 5 2 5" xfId="18695" xr:uid="{4155138C-AC00-41DE-A114-34E0F5A48E28}"/>
    <cellStyle name="Separador de milhares 4 5 3" xfId="12317" xr:uid="{8DA0A842-78EB-4DB0-A719-5FD0E4978E7B}"/>
    <cellStyle name="Separador de milhares 4 5 3 2" xfId="16382" xr:uid="{962F9D0C-12F5-4D91-BF6A-5AD52731DDE6}"/>
    <cellStyle name="Separador de milhares 4 5 3 2 2" xfId="21611" xr:uid="{D7ACACF8-8030-4CBE-98B4-79E3B7731452}"/>
    <cellStyle name="Separador de milhares 4 5 3 3" xfId="19029" xr:uid="{500B42C6-55DE-4A23-95F7-AB4F6D2202AD}"/>
    <cellStyle name="Separador de milhares 4 5 4" xfId="14138" xr:uid="{5E5DB187-7F48-4E4E-B889-5C2CE2139952}"/>
    <cellStyle name="Separador de milhares 4 5 4 2" xfId="17332" xr:uid="{DE1A1178-1D32-4A4F-B3D3-BE0B369F2351}"/>
    <cellStyle name="Separador de milhares 4 5 4 2 2" xfId="22558" xr:uid="{72118E4C-C6F4-4192-8902-97E8C71B607B}"/>
    <cellStyle name="Separador de milhares 4 5 4 3" xfId="19985" xr:uid="{703A74B8-A188-4E91-96BC-85A70EA56207}"/>
    <cellStyle name="Separador de milhares 4 5 5" xfId="15488" xr:uid="{1A6DA056-7028-4CF2-A6B7-0AB9167BAC50}"/>
    <cellStyle name="Separador de milhares 4 5 5 2" xfId="18060" xr:uid="{E611AC6F-CF49-474F-BFB7-9DEFCDABD3F6}"/>
    <cellStyle name="Separador de milhares 4 5 5 2 2" xfId="23286" xr:uid="{59DC53AA-D866-4D1D-B991-901618556A24}"/>
    <cellStyle name="Separador de milhares 4 5 5 3" xfId="20730" xr:uid="{EA3E78E4-3ADB-4345-AC46-C0965EA6EBC7}"/>
    <cellStyle name="Separador de milhares 4 5 6" xfId="15787" xr:uid="{613CF373-DEBB-45F2-BDC4-728C5EFBDD63}"/>
    <cellStyle name="Separador de milhares 4 5 6 2" xfId="21017" xr:uid="{AE53F512-37AF-446F-83E9-13CD97D3F6F8}"/>
    <cellStyle name="Separador de milhares 4 5 7" xfId="18417" xr:uid="{3482571F-D51C-4EA3-98DF-AB06D28065D1}"/>
    <cellStyle name="Separador de milhares 4 5 8" xfId="9196" xr:uid="{616C4168-98B0-4BF7-AD1C-903462215A91}"/>
    <cellStyle name="Separador de milhares 4 6" xfId="4168" xr:uid="{77DE2B0B-41A6-42E7-9BBE-43D34D728EAB}"/>
    <cellStyle name="Separador de milhares 4 6 2" xfId="11941" xr:uid="{8BC1DB38-CA0D-4BAB-8A18-E515A94DE045}"/>
    <cellStyle name="Separador de milhares 4 6 2 2" xfId="12583" xr:uid="{8B7E9AAF-0371-465D-B078-2644B91F8C7F}"/>
    <cellStyle name="Separador de milhares 4 6 2 2 2" xfId="16647" xr:uid="{CDDCD8F5-0104-4EFB-AF7F-80EF50D0ED06}"/>
    <cellStyle name="Separador de milhares 4 6 2 2 2 2" xfId="21876" xr:uid="{B976E71E-A1EB-4E66-9A5E-5693E553F303}"/>
    <cellStyle name="Separador de milhares 4 6 2 2 3" xfId="19294" xr:uid="{EE468937-6241-4EC5-8BE6-6F9811263EEF}"/>
    <cellStyle name="Separador de milhares 4 6 2 3" xfId="15101" xr:uid="{2F4F8715-D900-4214-948E-38CC7FBD8F72}"/>
    <cellStyle name="Separador de milhares 4 6 2 3 2" xfId="17686" xr:uid="{0CC7608F-672E-4492-A9FA-20F6333B9D2C}"/>
    <cellStyle name="Separador de milhares 4 6 2 3 2 2" xfId="22912" xr:uid="{E4882E93-CF55-4DF9-9DC0-FA31EC4273EF}"/>
    <cellStyle name="Separador de milhares 4 6 2 3 3" xfId="20343" xr:uid="{9CE3DE30-A8F9-4894-A7CF-E6A7B7C3939F}"/>
    <cellStyle name="Separador de milhares 4 6 2 4" xfId="16034" xr:uid="{AE8A9072-763A-4A80-B9BB-75FDF2E98611}"/>
    <cellStyle name="Separador de milhares 4 6 2 4 2" xfId="21264" xr:uid="{3888B9C7-57F8-4746-9CA0-66CB800BCE8D}"/>
    <cellStyle name="Separador de milhares 4 6 2 5" xfId="18682" xr:uid="{01461AB4-484F-4688-AD34-9E3258A480BD}"/>
    <cellStyle name="Separador de milhares 4 6 3" xfId="12303" xr:uid="{557266DB-C591-4744-8DBA-34095A59CE0D}"/>
    <cellStyle name="Separador de milhares 4 6 3 2" xfId="16368" xr:uid="{AF46D05A-FDD2-4582-9A69-D9905188C0B3}"/>
    <cellStyle name="Separador de milhares 4 6 3 2 2" xfId="21597" xr:uid="{F1D3DFA1-3808-44F0-A2C2-65366EB09A4B}"/>
    <cellStyle name="Separador de milhares 4 6 3 3" xfId="19015" xr:uid="{DC131BEA-805A-4C15-A835-F8AC09F42224}"/>
    <cellStyle name="Separador de milhares 4 6 4" xfId="14126" xr:uid="{152E6724-3F16-4FF9-945A-47EC17D918B1}"/>
    <cellStyle name="Separador de milhares 4 6 4 2" xfId="17320" xr:uid="{E5F04C86-004C-4FE5-BA74-D302C2D3FC1D}"/>
    <cellStyle name="Separador de milhares 4 6 4 2 2" xfId="22546" xr:uid="{B1664C4F-3449-4F22-8289-516A154706B2}"/>
    <cellStyle name="Separador de milhares 4 6 4 3" xfId="19973" xr:uid="{DCCD1A1A-207B-4E82-B000-141265C07758}"/>
    <cellStyle name="Separador de milhares 4 6 5" xfId="15475" xr:uid="{6529BAA3-A600-4FCF-95C1-9AE42D60DA56}"/>
    <cellStyle name="Separador de milhares 4 6 5 2" xfId="18047" xr:uid="{C42B8DAA-9567-4E6E-9231-017D3E43C9B1}"/>
    <cellStyle name="Separador de milhares 4 6 5 2 2" xfId="23273" xr:uid="{03584634-DA69-41F9-B699-F536B6E5F91D}"/>
    <cellStyle name="Separador de milhares 4 6 5 3" xfId="20717" xr:uid="{6097BAF4-C274-4D71-A45A-8028C4CD73B4}"/>
    <cellStyle name="Separador de milhares 4 6 6" xfId="15774" xr:uid="{9B9C506D-8C65-4049-9DA5-23C05E1F5D70}"/>
    <cellStyle name="Separador de milhares 4 6 6 2" xfId="21004" xr:uid="{4EA51CF5-5D6F-4A9F-97D4-94D04FCF4886}"/>
    <cellStyle name="Separador de milhares 4 6 7" xfId="18403" xr:uid="{2FFF4A42-0F5E-42AE-A6A6-D7AA9931FC38}"/>
    <cellStyle name="Separador de milhares 4 6 8" xfId="9167" xr:uid="{96B35330-3DDC-40D1-9B16-06DB3EF5472F}"/>
    <cellStyle name="Separador de milhares 4 7" xfId="2367" xr:uid="{79F6EA62-F34F-4F34-AA0E-84344289BFE5}"/>
    <cellStyle name="Separador de milhares 4 7 10" xfId="7471" xr:uid="{BD063D22-A606-4430-99E1-2F0E2BEDD187}"/>
    <cellStyle name="Separador de milhares 4 7 2" xfId="11894" xr:uid="{3AD16E68-BE9E-4AB9-9731-ADF2F2B28187}"/>
    <cellStyle name="Separador de milhares 4 7 2 2" xfId="12536" xr:uid="{EFC04F71-4F9F-4BB2-8676-86FF461C7B62}"/>
    <cellStyle name="Separador de milhares 4 7 2 2 2" xfId="12944" xr:uid="{FB54B1A4-17CB-4644-BAF0-3E8CE88CD1D4}"/>
    <cellStyle name="Separador de milhares 4 7 2 2 2 2" xfId="13034" xr:uid="{4C9C13D5-FE83-4363-9CCD-8C4B8D8F1A54}"/>
    <cellStyle name="Separador de milhares 4 7 2 2 2 2 2" xfId="17074" xr:uid="{314E7BD0-238C-485F-8361-D77C8F787733}"/>
    <cellStyle name="Separador de milhares 4 7 2 2 2 2 2 2" xfId="22300" xr:uid="{F784ABB7-D217-4A28-B7DF-3076D44BB920}"/>
    <cellStyle name="Separador de milhares 4 7 2 2 2 2 3" xfId="19718" xr:uid="{F439E7F4-E078-4532-BDD3-30D30364AFAD}"/>
    <cellStyle name="Separador de milhares 4 7 2 2 2 3" xfId="16984" xr:uid="{7B506728-7FB7-410E-AB41-AEA3D5BFBE00}"/>
    <cellStyle name="Separador de milhares 4 7 2 2 2 3 2" xfId="22210" xr:uid="{43BBCE78-19A7-4D7B-B352-E5C264ECA5B1}"/>
    <cellStyle name="Separador de milhares 4 7 2 2 2 4" xfId="19628" xr:uid="{860D9C7D-75AD-43C7-9B0A-7146226FDABE}"/>
    <cellStyle name="Separador de milhares 4 7 2 2 3" xfId="13035" xr:uid="{F87B7136-BA66-4131-B214-541294EFF7C4}"/>
    <cellStyle name="Separador de milhares 4 7 2 2 3 2" xfId="17075" xr:uid="{1C45E624-6652-4BD4-B3D9-E06C615C61D2}"/>
    <cellStyle name="Separador de milhares 4 7 2 2 3 2 2" xfId="22301" xr:uid="{214FECD6-824F-449F-821B-07AD47ADB166}"/>
    <cellStyle name="Separador de milhares 4 7 2 2 3 3" xfId="19719" xr:uid="{BA4ECBBD-3C02-4439-A390-A58ACC6054F9}"/>
    <cellStyle name="Separador de milhares 4 7 2 2 4" xfId="13036" xr:uid="{CD3511FC-BB41-4326-A2B6-E99B9695FE1B}"/>
    <cellStyle name="Separador de milhares 4 7 2 2 4 2" xfId="17076" xr:uid="{DA1CBC9C-FFC4-4B6B-89FA-5AB556323586}"/>
    <cellStyle name="Separador de milhares 4 7 2 2 4 2 2" xfId="22302" xr:uid="{9E5795FE-6533-48DC-8A39-4B89FA44EEAA}"/>
    <cellStyle name="Separador de milhares 4 7 2 2 4 3" xfId="19720" xr:uid="{307B4E34-4173-423A-9834-1C7B45150BD9}"/>
    <cellStyle name="Separador de milhares 4 7 2 2 5" xfId="12894" xr:uid="{5809885C-1ABD-419B-BE43-04665F18CDB5}"/>
    <cellStyle name="Separador de milhares 4 7 2 2 5 2" xfId="16934" xr:uid="{679F0720-C2F4-4D7B-BFA1-A3A2DA876CFE}"/>
    <cellStyle name="Separador de milhares 4 7 2 2 5 2 2" xfId="22160" xr:uid="{DFBFB57C-A27A-4793-8F4F-03C52CAEDCEB}"/>
    <cellStyle name="Separador de milhares 4 7 2 2 5 3" xfId="19578" xr:uid="{B9192461-DAA7-4814-AB80-32DC598E3584}"/>
    <cellStyle name="Separador de milhares 4 7 2 2 6" xfId="16600" xr:uid="{B60C0DED-1288-4DB5-B9C9-9DBA2B3461BF}"/>
    <cellStyle name="Separador de milhares 4 7 2 2 6 2" xfId="21829" xr:uid="{14B6C4CA-4EA2-4BB3-A920-55A25742C354}"/>
    <cellStyle name="Separador de milhares 4 7 2 2 7" xfId="19247" xr:uid="{D6F5E2BD-5512-4ADE-AEC9-5ADCD15E4196}"/>
    <cellStyle name="Separador de milhares 4 7 2 3" xfId="12918" xr:uid="{F642BFEE-8526-4126-A270-ED841AFF34BB}"/>
    <cellStyle name="Separador de milhares 4 7 2 3 2" xfId="13037" xr:uid="{01EEE4E1-EBEE-4D9E-B555-0A362D12FF34}"/>
    <cellStyle name="Separador de milhares 4 7 2 3 2 2" xfId="17077" xr:uid="{5E3C5510-8054-4C97-825B-E21210A85AF4}"/>
    <cellStyle name="Separador de milhares 4 7 2 3 2 2 2" xfId="22303" xr:uid="{4C205682-DF7F-492C-8707-73AB81F21ECB}"/>
    <cellStyle name="Separador de milhares 4 7 2 3 2 3" xfId="19721" xr:uid="{92C21A6A-F8D9-4C11-8322-4F06E1F80D71}"/>
    <cellStyle name="Separador de milhares 4 7 2 3 3" xfId="16958" xr:uid="{0127231B-AEB5-48FB-9E0E-A3252F0454E2}"/>
    <cellStyle name="Separador de milhares 4 7 2 3 3 2" xfId="22184" xr:uid="{E26692F4-A2A6-4871-97E0-D71971A6B3B2}"/>
    <cellStyle name="Separador de milhares 4 7 2 3 4" xfId="19602" xr:uid="{18BA3CA6-06CE-4B8E-BBC4-E9A12F3C6AE8}"/>
    <cellStyle name="Separador de milhares 4 7 2 4" xfId="13038" xr:uid="{4348151A-C0A5-4C2A-8FF5-9B32FDE0E4D1}"/>
    <cellStyle name="Separador de milhares 4 7 2 4 2" xfId="17078" xr:uid="{72666507-3DB2-44B1-B8A1-578992264090}"/>
    <cellStyle name="Separador de milhares 4 7 2 4 2 2" xfId="22304" xr:uid="{80FE1AAD-4676-42C3-888F-B8F67DBFBAEC}"/>
    <cellStyle name="Separador de milhares 4 7 2 4 3" xfId="19722" xr:uid="{1EF323A2-DEEE-4F54-8DBE-59A5E0629F85}"/>
    <cellStyle name="Separador de milhares 4 7 2 5" xfId="13039" xr:uid="{4706EAEA-207E-45F8-B335-6200185E572B}"/>
    <cellStyle name="Separador de milhares 4 7 2 5 2" xfId="17079" xr:uid="{E32DD8C4-D8BC-4D31-B3D8-BBCAAB69A4BF}"/>
    <cellStyle name="Separador de milhares 4 7 2 5 2 2" xfId="22305" xr:uid="{F273A6D1-0628-44D8-A850-56625D98701B}"/>
    <cellStyle name="Separador de milhares 4 7 2 5 3" xfId="19723" xr:uid="{7563E1FB-6CF6-4A44-A615-8D2ECD907374}"/>
    <cellStyle name="Separador de milhares 4 7 2 6" xfId="12866" xr:uid="{12526A41-A285-409E-9C45-60B331E2B254}"/>
    <cellStyle name="Separador de milhares 4 7 2 6 2" xfId="16908" xr:uid="{9BBF18DA-4AC1-40B0-AE6B-E260592927AE}"/>
    <cellStyle name="Separador de milhares 4 7 2 6 2 2" xfId="22134" xr:uid="{70CC4FBA-8D39-4DF4-8764-EA8447CF4DE1}"/>
    <cellStyle name="Separador de milhares 4 7 2 6 3" xfId="19552" xr:uid="{FF89D7E1-8B40-4A5D-806A-85F9100B9B59}"/>
    <cellStyle name="Separador de milhares 4 7 2 7" xfId="15987" xr:uid="{CE1BB3B0-FFF4-43FF-88AF-78C54D0F0B3A}"/>
    <cellStyle name="Separador de milhares 4 7 2 7 2" xfId="21217" xr:uid="{83C7784D-44A5-488A-963E-3243718AB31A}"/>
    <cellStyle name="Separador de milhares 4 7 2 8" xfId="18635" xr:uid="{0902D5A4-BA71-4C16-BD8E-C6186075FD90}"/>
    <cellStyle name="Separador de milhares 4 7 3" xfId="12254" xr:uid="{79DBAE67-E66E-4382-BB19-D7C749783A77}"/>
    <cellStyle name="Separador de milhares 4 7 3 2" xfId="12856" xr:uid="{DA50FFE8-76F2-4A17-B663-1B5EE2985658}"/>
    <cellStyle name="Separador de milhares 4 7 3 2 2" xfId="16898" xr:uid="{F114380E-B364-4D50-8C86-A0EFC0FDE41C}"/>
    <cellStyle name="Separador de milhares 4 7 3 2 2 2" xfId="22124" xr:uid="{38F9145F-074D-442B-971B-05B5201C7E94}"/>
    <cellStyle name="Separador de milhares 4 7 3 2 3" xfId="19542" xr:uid="{4B326224-E297-4434-BF20-DF488524204D}"/>
    <cellStyle name="Separador de milhares 4 7 3 3" xfId="16319" xr:uid="{25FACF3F-5FAA-4425-949D-889A6A2DE237}"/>
    <cellStyle name="Separador de milhares 4 7 3 3 2" xfId="21548" xr:uid="{3B8A51F6-35BE-4CB8-83CB-FD461AB594C4}"/>
    <cellStyle name="Separador de milhares 4 7 3 4" xfId="18966" xr:uid="{810CA5F0-F0C2-47BB-BB83-9D85F2EEACDE}"/>
    <cellStyle name="Separador de milhares 4 7 4" xfId="13468" xr:uid="{4D537348-1073-4B10-B807-B7999AB15C85}"/>
    <cellStyle name="Separador de milhares 4 7 4 2" xfId="17290" xr:uid="{2457FB1A-A383-477D-B65D-298C02DC46A0}"/>
    <cellStyle name="Separador de milhares 4 7 4 2 2" xfId="22516" xr:uid="{B09F0637-C42D-4708-B1D4-18EE2F725A63}"/>
    <cellStyle name="Separador de milhares 4 7 4 3" xfId="19938" xr:uid="{2227253B-B329-4AE0-9FD6-7D71F2EC7D2F}"/>
    <cellStyle name="Separador de milhares 4 7 5" xfId="15054" xr:uid="{4E1AE4FC-A4E2-4938-8C63-3F5AEDCEC3DE}"/>
    <cellStyle name="Separador de milhares 4 7 5 2" xfId="17639" xr:uid="{C1288305-4978-4070-BD1D-5604571C38D8}"/>
    <cellStyle name="Separador de milhares 4 7 5 2 2" xfId="22865" xr:uid="{15531884-8F4F-467B-83E5-EE0B99AFA7BD}"/>
    <cellStyle name="Separador de milhares 4 7 5 3" xfId="20296" xr:uid="{0DDFCD97-C6C0-4F0D-BE82-EB6021B8542D}"/>
    <cellStyle name="Separador de milhares 4 7 6" xfId="12832" xr:uid="{6996DD37-AEAF-468A-B7CE-E514B5918388}"/>
    <cellStyle name="Separador de milhares 4 7 6 2" xfId="16880" xr:uid="{3B7B38E9-7798-47B8-89A9-C251A28ABD7E}"/>
    <cellStyle name="Separador de milhares 4 7 6 2 2" xfId="22106" xr:uid="{5BEED3FE-93E7-4D13-96B2-FD7597384E07}"/>
    <cellStyle name="Separador de milhares 4 7 6 3" xfId="19524" xr:uid="{45B6ECD5-0D81-4897-B8FF-FB5274B43A6C}"/>
    <cellStyle name="Separador de milhares 4 7 7" xfId="15428" xr:uid="{71021622-263D-41F7-86BA-68C0CEA7009B}"/>
    <cellStyle name="Separador de milhares 4 7 7 2" xfId="18000" xr:uid="{286B40DB-EF1E-478D-928B-5249D5CB9219}"/>
    <cellStyle name="Separador de milhares 4 7 7 2 2" xfId="23226" xr:uid="{6953ECA1-8C55-4365-A5AC-DD2350932BDF}"/>
    <cellStyle name="Separador de milhares 4 7 7 3" xfId="20670" xr:uid="{B6E66924-6FC8-4B9F-8979-E546175757B9}"/>
    <cellStyle name="Separador de milhares 4 7 8" xfId="15727" xr:uid="{16DFA40F-E01C-494C-BC86-4E5BE4665F0C}"/>
    <cellStyle name="Separador de milhares 4 7 8 2" xfId="20957" xr:uid="{3CFE7F28-9C6B-4140-BA3F-898EE6F17F88}"/>
    <cellStyle name="Separador de milhares 4 7 9" xfId="18354" xr:uid="{C1AE4281-3D94-4819-98F6-45940D301DFC}"/>
    <cellStyle name="Separador de milhares 4 8" xfId="7232" xr:uid="{A33EFCE5-8021-48DA-B51F-8840237A3EA6}"/>
    <cellStyle name="Separador de milhares 4 8 2" xfId="12060" xr:uid="{38E6DC4A-A66D-45C8-B50F-A06C49036A04}"/>
    <cellStyle name="Separador de milhares 4 8 2 2" xfId="12702" xr:uid="{94431476-7989-4250-8E6D-2FE652DE7A6C}"/>
    <cellStyle name="Separador de milhares 4 8 2 2 2" xfId="16766" xr:uid="{7E18E204-FFCC-49CA-AFF3-18AC6F6CF713}"/>
    <cellStyle name="Separador de milhares 4 8 2 2 2 2" xfId="21995" xr:uid="{AED10FFA-D1AE-4BB4-9763-981C75173D36}"/>
    <cellStyle name="Separador de milhares 4 8 2 2 3" xfId="19413" xr:uid="{387A8816-964D-4519-B7FD-34CD4172DDC1}"/>
    <cellStyle name="Separador de milhares 4 8 2 3" xfId="15220" xr:uid="{825AF4BE-98A7-4BA5-B9ED-BCB6CF4D0FF8}"/>
    <cellStyle name="Separador de milhares 4 8 2 3 2" xfId="17805" xr:uid="{5F864B51-A336-47E4-A973-F837FF5F1BC4}"/>
    <cellStyle name="Separador de milhares 4 8 2 3 2 2" xfId="23031" xr:uid="{5AA710D0-7337-4D52-921A-8F8E34CF877F}"/>
    <cellStyle name="Separador de milhares 4 8 2 3 3" xfId="20462" xr:uid="{38BE210F-3033-4AF1-B505-3053A1E67AB9}"/>
    <cellStyle name="Separador de milhares 4 8 2 4" xfId="16153" xr:uid="{212F5A1C-879C-40DE-BC90-D5C2B411BE8F}"/>
    <cellStyle name="Separador de milhares 4 8 2 4 2" xfId="21383" xr:uid="{CF3DE7C7-7C94-40DB-853F-0D1335BA1DDD}"/>
    <cellStyle name="Separador de milhares 4 8 2 5" xfId="18801" xr:uid="{CA379DB4-1114-4B5E-98E5-DED430F9293D}"/>
    <cellStyle name="Separador de milhares 4 8 3" xfId="12437" xr:uid="{58D8EBF2-83F4-4BB2-8B4F-D57F3C964EB7}"/>
    <cellStyle name="Separador de milhares 4 8 3 2" xfId="16501" xr:uid="{FCE7ADC0-1D53-4F21-9B8F-A8DC2014B53D}"/>
    <cellStyle name="Separador de milhares 4 8 3 2 2" xfId="21730" xr:uid="{A04E5B8A-D1D9-4EC3-A4F1-7B0188D22816}"/>
    <cellStyle name="Separador de milhares 4 8 3 3" xfId="19148" xr:uid="{52B29FEE-0625-4048-930E-F2B0945B7AB9}"/>
    <cellStyle name="Separador de milhares 4 8 4" xfId="14861" xr:uid="{DC7EBB04-13E3-4C54-AEC7-FCBC02E8DAB6}"/>
    <cellStyle name="Separador de milhares 4 8 4 2" xfId="17450" xr:uid="{FB4ED531-717B-4153-84E4-D8A403F1A5C3}"/>
    <cellStyle name="Separador de milhares 4 8 4 2 2" xfId="22676" xr:uid="{5FF77BBA-4948-419B-9F41-F042789F65F7}"/>
    <cellStyle name="Separador de milhares 4 8 4 3" xfId="20107" xr:uid="{13A28217-7E4A-47E6-AF29-72110625A952}"/>
    <cellStyle name="Separador de milhares 4 8 5" xfId="15594" xr:uid="{0F493854-EC71-455F-B439-50D7682CD8EA}"/>
    <cellStyle name="Separador de milhares 4 8 5 2" xfId="18166" xr:uid="{BF3D4D5C-1FAE-4B6F-BA6E-1491CBDDFA9C}"/>
    <cellStyle name="Separador de milhares 4 8 5 2 2" xfId="23392" xr:uid="{A55C6F4F-2F83-40D7-9D91-3AC871A7768D}"/>
    <cellStyle name="Separador de milhares 4 8 5 3" xfId="20836" xr:uid="{FB9A5118-3045-4AA4-8EC9-69D401E20D3B}"/>
    <cellStyle name="Separador de milhares 4 8 6" xfId="15893" xr:uid="{7E7903E6-22EA-4B9C-81FD-A3C9AE2C2DBE}"/>
    <cellStyle name="Separador de milhares 4 8 6 2" xfId="21123" xr:uid="{AC6186BE-BCF2-4C37-883B-6A14B07DE648}"/>
    <cellStyle name="Separador de milhares 4 8 7" xfId="18536" xr:uid="{BD07B1E3-FFCB-45D2-AB60-FED816D0B607}"/>
    <cellStyle name="Separador de milhares 4 8 8" xfId="11786" xr:uid="{CF0FE269-AA9C-4309-B573-09DE14EFB6DB}"/>
    <cellStyle name="Separador de milhares 4 9" xfId="2091" xr:uid="{BB261E4E-8C11-4CA8-8DE7-9D2388B58402}"/>
    <cellStyle name="Separador de milhares 4 9 2" xfId="12490" xr:uid="{36AC9962-E461-4B01-BC33-BE0454255099}"/>
    <cellStyle name="Separador de milhares 4 9 2 2" xfId="15008" xr:uid="{9D3DA921-CB80-464E-9C82-88FA1B28725C}"/>
    <cellStyle name="Separador de milhares 4 9 2 2 2" xfId="17593" xr:uid="{480C6E95-22BF-40B7-8EE6-591C9AF7434E}"/>
    <cellStyle name="Separador de milhares 4 9 2 2 2 2" xfId="22819" xr:uid="{3A97D5AA-D2CF-4B3B-A144-2D223C9A1B91}"/>
    <cellStyle name="Separador de milhares 4 9 2 2 3" xfId="20250" xr:uid="{9D769D2B-FE9C-4D5A-BC1D-D992F4886DD2}"/>
    <cellStyle name="Separador de milhares 4 9 2 3" xfId="16554" xr:uid="{84086579-8C89-4A1F-9786-72ECFD8293CF}"/>
    <cellStyle name="Separador de milhares 4 9 2 3 2" xfId="21783" xr:uid="{8F6D77B6-5BB9-4BB9-8FD4-C320D6D0FBFC}"/>
    <cellStyle name="Separador de milhares 4 9 2 4" xfId="19201" xr:uid="{4DA8D7D4-DFA2-4194-904A-54E627985B1F}"/>
    <cellStyle name="Separador de milhares 4 9 3" xfId="13381" xr:uid="{48A111A2-C137-4119-815C-C331F8D47CF9}"/>
    <cellStyle name="Separador de milhares 4 9 3 2" xfId="17241" xr:uid="{985145DE-02ED-4EBF-AF5E-C3115E0D0BEA}"/>
    <cellStyle name="Separador de milhares 4 9 3 2 2" xfId="22467" xr:uid="{D874F0C8-02DD-40D3-8A24-05854F394963}"/>
    <cellStyle name="Separador de milhares 4 9 3 3" xfId="19889" xr:uid="{A04A92B6-B0FC-47A3-A39E-75C917309B43}"/>
    <cellStyle name="Separador de milhares 4 9 4" xfId="15382" xr:uid="{76C7E54D-F700-4234-B5B6-4BB7D9409A29}"/>
    <cellStyle name="Separador de milhares 4 9 4 2" xfId="17954" xr:uid="{0A20299B-F7C5-4A56-985A-935218577D0E}"/>
    <cellStyle name="Separador de milhares 4 9 4 2 2" xfId="23180" xr:uid="{AB556EFB-4096-4580-B31B-638B8944E185}"/>
    <cellStyle name="Separador de milhares 4 9 4 3" xfId="20624" xr:uid="{C5B26CB5-6D81-4BA2-AC62-D3F53C73BE69}"/>
    <cellStyle name="Separador de milhares 4 9 5" xfId="15941" xr:uid="{28E92C07-8317-4F1E-9BA5-59FDF49EC106}"/>
    <cellStyle name="Separador de milhares 4 9 5 2" xfId="21171" xr:uid="{38960049-50EC-4A8F-89E3-5C9885FB8518}"/>
    <cellStyle name="Separador de milhares 4 9 6" xfId="18589" xr:uid="{63BE5CC8-E254-4502-A4EB-D3C87FDB587E}"/>
    <cellStyle name="Separador de milhares 4 9 7" xfId="11848" xr:uid="{53F8CE37-9E55-4EF8-8670-EECDCC23CE90}"/>
    <cellStyle name="Separador de milhares 5" xfId="379" xr:uid="{54680DF3-3AF4-4057-AA43-1EB1E0FC6EE2}"/>
    <cellStyle name="Separador de milhares 5 10" xfId="15728" xr:uid="{F59E0F83-F588-4D7A-9553-31526429134D}"/>
    <cellStyle name="Separador de milhares 5 10 2" xfId="20958" xr:uid="{28C5D32F-61D1-4D29-8A02-B31907B8BF9E}"/>
    <cellStyle name="Separador de milhares 5 11" xfId="18355" xr:uid="{260ABDBC-62C5-4491-A28D-8F7623C07E93}"/>
    <cellStyle name="Separador de milhares 5 12" xfId="7501" xr:uid="{CEB4B2C0-C8F1-474C-A6BE-C25DC6C588F6}"/>
    <cellStyle name="Separador de milhares 5 2" xfId="380" xr:uid="{FEE78AD8-7712-474B-B569-266D9B7E45DF}"/>
    <cellStyle name="Separador de milhares 5 2 10" xfId="9202" xr:uid="{FE83F500-78CC-4BDC-A165-D2D3BD24AA7F}"/>
    <cellStyle name="Separador de milhares 5 2 2" xfId="1337" xr:uid="{262F0CC7-18B1-4201-89F8-FA73979FB0E3}"/>
    <cellStyle name="Separador de milhares 5 2 2 2" xfId="4636" xr:uid="{274E63AC-75D9-4EA6-835C-07DFFCE4EC1F}"/>
    <cellStyle name="Separador de milhares 5 2 2 2 2" xfId="12633" xr:uid="{0B9A610A-FEF4-41CB-99C2-C3D92A093A79}"/>
    <cellStyle name="Separador de milhares 5 2 2 2 2 2" xfId="15151" xr:uid="{309C5969-BA2A-492D-818D-719C01C13C0A}"/>
    <cellStyle name="Separador de milhares 5 2 2 2 2 2 2" xfId="17736" xr:uid="{021D79E1-811C-40DD-B6A0-F2045913C83B}"/>
    <cellStyle name="Separador de milhares 5 2 2 2 2 2 2 2" xfId="22962" xr:uid="{A9076C83-3D36-48B7-B5AC-8FAF3C902B5A}"/>
    <cellStyle name="Separador de milhares 5 2 2 2 2 2 3" xfId="20393" xr:uid="{DC575767-E16B-4263-BFDB-AC1A7261EEB2}"/>
    <cellStyle name="Separador de milhares 5 2 2 2 2 3" xfId="16697" xr:uid="{9822BB72-494C-4761-9DCB-9B0542E52642}"/>
    <cellStyle name="Separador de milhares 5 2 2 2 2 3 2" xfId="21926" xr:uid="{1AE91F9B-E37C-401C-873F-72ADC7359B65}"/>
    <cellStyle name="Separador de milhares 5 2 2 2 2 4" xfId="19344" xr:uid="{0F091A84-BA3E-491F-949E-239B75DC49BE}"/>
    <cellStyle name="Separador de milhares 5 2 2 2 3" xfId="14202" xr:uid="{8EF3CECB-1A6D-41B9-85F9-72C5C66E586E}"/>
    <cellStyle name="Separador de milhares 5 2 2 2 3 2" xfId="17374" xr:uid="{C666A4DB-1C5D-46C6-B35A-363F7F160EAD}"/>
    <cellStyle name="Separador de milhares 5 2 2 2 3 2 2" xfId="22600" xr:uid="{6759F611-BB45-45A9-8528-45F55F787E7B}"/>
    <cellStyle name="Separador de milhares 5 2 2 2 3 3" xfId="20027" xr:uid="{C5348836-E7BE-4DF1-B4BE-9067B9386301}"/>
    <cellStyle name="Separador de milhares 5 2 2 2 4" xfId="15525" xr:uid="{1B90DF5D-9745-48E3-AB9C-F879B1F105B9}"/>
    <cellStyle name="Separador de milhares 5 2 2 2 4 2" xfId="18097" xr:uid="{8F306EA4-6F24-492D-BE80-7C71F87B903B}"/>
    <cellStyle name="Separador de milhares 5 2 2 2 4 2 2" xfId="23323" xr:uid="{F1EDDF45-9EFE-4692-93D1-742182D4B834}"/>
    <cellStyle name="Separador de milhares 5 2 2 2 4 3" xfId="20767" xr:uid="{5881A83F-BD7F-4898-92F9-9FCA6A612A93}"/>
    <cellStyle name="Separador de milhares 5 2 2 2 5" xfId="16084" xr:uid="{5FE990AF-9904-43F0-BB1A-426EF117295D}"/>
    <cellStyle name="Separador de milhares 5 2 2 2 5 2" xfId="21314" xr:uid="{74C6EE82-0B29-4D86-9C3E-BC1C594A6BDB}"/>
    <cellStyle name="Separador de milhares 5 2 2 2 6" xfId="18732" xr:uid="{3D7C4EF6-7311-40D2-B2A8-454C3334C0E1}"/>
    <cellStyle name="Separador de milhares 5 2 2 2 7" xfId="11991" xr:uid="{3E3B6B41-E436-4643-8322-D62EF686841C}"/>
    <cellStyle name="Separador de milhares 5 2 2 3" xfId="12360" xr:uid="{A652B8AD-177E-43C2-B0BA-51C9B3E9F5D1}"/>
    <cellStyle name="Separador de milhares 5 2 2 3 2" xfId="14962" xr:uid="{191D405A-B192-4C58-BCAB-098F6DE43E69}"/>
    <cellStyle name="Separador de milhares 5 2 2 3 2 2" xfId="17547" xr:uid="{50AD5A3E-4A17-4D60-B004-471D104E12C4}"/>
    <cellStyle name="Separador de milhares 5 2 2 3 2 2 2" xfId="22773" xr:uid="{91C83F21-581C-4F73-9B0C-470FC03EC164}"/>
    <cellStyle name="Separador de milhares 5 2 2 3 2 3" xfId="20204" xr:uid="{2772C60D-F5E6-420E-A9FF-78156031C1F4}"/>
    <cellStyle name="Separador de milhares 5 2 2 3 3" xfId="16424" xr:uid="{CDF11326-3276-4DBC-AE38-BBB71A69D4D5}"/>
    <cellStyle name="Separador de milhares 5 2 2 3 3 2" xfId="21653" xr:uid="{979B128E-23A0-4552-AADB-D17A4B4B85CC}"/>
    <cellStyle name="Separador de milhares 5 2 2 3 4" xfId="19071" xr:uid="{F94D4D34-4074-496D-B30B-7FDE427D813A}"/>
    <cellStyle name="Separador de milhares 5 2 2 4" xfId="13243" xr:uid="{BAEA6DB7-998E-4DF0-8D0A-B7A3A7BAD529}"/>
    <cellStyle name="Separador de milhares 5 2 2 4 2" xfId="17197" xr:uid="{28BD26A6-541A-42CD-AFF5-F1D71074EF66}"/>
    <cellStyle name="Separador de milhares 5 2 2 4 2 2" xfId="22423" xr:uid="{8A0779CD-C3B9-46FC-83A9-3E9625D2266A}"/>
    <cellStyle name="Separador de milhares 5 2 2 4 3" xfId="19843" xr:uid="{0E7365C5-4142-4DB2-9D26-C29AC18B1731}"/>
    <cellStyle name="Separador de milhares 5 2 2 5" xfId="15336" xr:uid="{E007906D-BBE7-4A84-B93F-18B085C0181B}"/>
    <cellStyle name="Separador de milhares 5 2 2 5 2" xfId="17908" xr:uid="{B9230B2E-B56C-4D8A-B8AA-A40BC155A1DA}"/>
    <cellStyle name="Separador de milhares 5 2 2 5 2 2" xfId="23134" xr:uid="{1F8C0593-7418-4388-980D-8BF4003D17D9}"/>
    <cellStyle name="Separador de milhares 5 2 2 5 3" xfId="20578" xr:uid="{53851C4D-F1CD-49DE-A26B-BDE1C9518623}"/>
    <cellStyle name="Separador de milhares 5 2 2 6" xfId="15824" xr:uid="{63D078F1-0CFE-497B-8B21-E9B2E55852B6}"/>
    <cellStyle name="Separador de milhares 5 2 2 6 2" xfId="21054" xr:uid="{58BC711E-66E4-4B8F-8695-16902F59F556}"/>
    <cellStyle name="Separador de milhares 5 2 2 7" xfId="18459" xr:uid="{C99B13ED-AB17-43D3-B3C7-00C72F518BB3}"/>
    <cellStyle name="Separador de milhares 5 2 2 8" xfId="9289" xr:uid="{20560353-3D4D-4126-8AEC-4601CD55F2A8}"/>
    <cellStyle name="Separador de milhares 5 2 3" xfId="5915" xr:uid="{CCC98AA2-C48E-4BA6-A406-7F3A86731D8F}"/>
    <cellStyle name="Separador de milhares 5 2 3 2" xfId="12021" xr:uid="{90103980-F7F0-4EFC-A191-183E86F82F1A}"/>
    <cellStyle name="Separador de milhares 5 2 3 2 2" xfId="12663" xr:uid="{FCFAFC8E-6684-4957-B565-463855E2D085}"/>
    <cellStyle name="Separador de milhares 5 2 3 2 2 2" xfId="16727" xr:uid="{3A36BC9C-5B8C-4129-B306-AE7075C18BD8}"/>
    <cellStyle name="Separador de milhares 5 2 3 2 2 2 2" xfId="21956" xr:uid="{1627721D-9A41-4B01-80D5-C044D692B6D1}"/>
    <cellStyle name="Separador de milhares 5 2 3 2 2 3" xfId="19374" xr:uid="{E3832BD3-39DB-4F93-A32B-9F30659B48AB}"/>
    <cellStyle name="Separador de milhares 5 2 3 2 3" xfId="15181" xr:uid="{E10E3414-BE56-4759-BF0F-5C78425B296E}"/>
    <cellStyle name="Separador de milhares 5 2 3 2 3 2" xfId="17766" xr:uid="{8809ADB0-D275-433C-BEF4-13CAAF302E62}"/>
    <cellStyle name="Separador de milhares 5 2 3 2 3 2 2" xfId="22992" xr:uid="{281F2786-5CAB-45C5-B80E-58049654E608}"/>
    <cellStyle name="Separador de milhares 5 2 3 2 3 3" xfId="20423" xr:uid="{223E368D-450D-4230-A871-E30C75649B0B}"/>
    <cellStyle name="Separador de milhares 5 2 3 2 4" xfId="16114" xr:uid="{C3086F24-13C4-4A45-A142-FA00AD2D7820}"/>
    <cellStyle name="Separador de milhares 5 2 3 2 4 2" xfId="21344" xr:uid="{4FF1BEC5-AF1A-4A81-920B-4A1087BB422E}"/>
    <cellStyle name="Separador de milhares 5 2 3 2 5" xfId="18762" xr:uid="{1A595254-8E0A-493C-A04D-DDEA02537333}"/>
    <cellStyle name="Separador de milhares 5 2 3 3" xfId="12390" xr:uid="{F8AE0A3F-65B6-434A-8F8F-AB932DA24E1C}"/>
    <cellStyle name="Separador de milhares 5 2 3 3 2" xfId="16454" xr:uid="{3D7A855B-CD53-4F51-8C1C-3AE10D62FEE7}"/>
    <cellStyle name="Separador de milhares 5 2 3 3 2 2" xfId="21683" xr:uid="{D5644647-843E-4954-81CF-CF0CE01DDD9A}"/>
    <cellStyle name="Separador de milhares 5 2 3 3 3" xfId="19101" xr:uid="{455A206B-97B5-4EDE-94A9-24E3C8FA0D84}"/>
    <cellStyle name="Separador de milhares 5 2 3 4" xfId="14810" xr:uid="{8FC86D01-6FEB-4214-9A87-F8CF29EE8B79}"/>
    <cellStyle name="Separador de milhares 5 2 3 4 2" xfId="17404" xr:uid="{4FF72112-8AAA-40DD-BB2B-C4961345A8AE}"/>
    <cellStyle name="Separador de milhares 5 2 3 4 2 2" xfId="22630" xr:uid="{F653919C-027F-4CA5-A0E7-77151255A843}"/>
    <cellStyle name="Separador de milhares 5 2 3 4 3" xfId="20057" xr:uid="{7EEB2104-20FF-4C6F-94D5-09DE1813837D}"/>
    <cellStyle name="Separador de milhares 5 2 3 5" xfId="15555" xr:uid="{9585088B-091B-48B7-9D5F-F5DA9D7C9741}"/>
    <cellStyle name="Separador de milhares 5 2 3 5 2" xfId="18127" xr:uid="{A586F8D8-DB3A-4404-9598-A972EFCAC784}"/>
    <cellStyle name="Separador de milhares 5 2 3 5 2 2" xfId="23353" xr:uid="{7DC115E1-C601-4AB6-8C48-D202A805E65A}"/>
    <cellStyle name="Separador de milhares 5 2 3 5 3" xfId="20797" xr:uid="{B9A6D5EC-AE5D-4072-8985-EEC5787E23BB}"/>
    <cellStyle name="Separador de milhares 5 2 3 6" xfId="15854" xr:uid="{EB8D9688-8320-4C05-8A1E-C25599C40D15}"/>
    <cellStyle name="Separador de milhares 5 2 3 6 2" xfId="21084" xr:uid="{DE69146A-5238-4CD5-8000-9B179163E97D}"/>
    <cellStyle name="Separador de milhares 5 2 3 7" xfId="18489" xr:uid="{093E205F-3940-4D08-B078-1EC9A05CCC78}"/>
    <cellStyle name="Separador de milhares 5 2 3 8" xfId="10522" xr:uid="{CE606337-622D-432B-9E27-3D4CDBB2D0A2}"/>
    <cellStyle name="Separador de milhares 5 2 4" xfId="4283" xr:uid="{11DA7CE9-7F09-439A-8DD7-61B9385D1561}"/>
    <cellStyle name="Separador de milhares 5 2 4 2" xfId="12602" xr:uid="{0098A86C-B731-4688-A17E-46CD482F213E}"/>
    <cellStyle name="Separador de milhares 5 2 4 2 2" xfId="15120" xr:uid="{62784EA3-BAD3-4CD2-B9C4-4E410EE51F6F}"/>
    <cellStyle name="Separador de milhares 5 2 4 2 2 2" xfId="17705" xr:uid="{DA7F5CDD-CAB3-4802-9A02-AF600ACE708B}"/>
    <cellStyle name="Separador de milhares 5 2 4 2 2 2 2" xfId="22931" xr:uid="{E2D5BA72-0CC0-4523-8648-C5C7535AD5E9}"/>
    <cellStyle name="Separador de milhares 5 2 4 2 2 3" xfId="20362" xr:uid="{3E372443-F265-4AE2-89F6-C79A00BB5003}"/>
    <cellStyle name="Separador de milhares 5 2 4 2 3" xfId="16666" xr:uid="{D7B44B12-9F79-4FBC-B355-8B3421203244}"/>
    <cellStyle name="Separador de milhares 5 2 4 2 3 2" xfId="21895" xr:uid="{86B1BE51-5413-4A68-8B45-E57CE620F6CF}"/>
    <cellStyle name="Separador de milhares 5 2 4 2 4" xfId="19313" xr:uid="{1A7EC203-F2F5-4E3B-8A3A-AC065C0020F6}"/>
    <cellStyle name="Separador de milhares 5 2 4 3" xfId="14149" xr:uid="{51264439-2488-437A-B683-E936134298DD}"/>
    <cellStyle name="Separador de milhares 5 2 4 3 2" xfId="17343" xr:uid="{A1E50D8D-C34A-4548-811B-2D95FFF58A5C}"/>
    <cellStyle name="Separador de milhares 5 2 4 3 2 2" xfId="22569" xr:uid="{1EC7A62E-92EB-4843-A3E9-574D227A52F3}"/>
    <cellStyle name="Separador de milhares 5 2 4 3 3" xfId="19996" xr:uid="{0B16B6C4-FAE2-4884-9530-52137922A7A7}"/>
    <cellStyle name="Separador de milhares 5 2 4 4" xfId="15494" xr:uid="{FABB4533-0F3F-406E-828F-96390B16981D}"/>
    <cellStyle name="Separador de milhares 5 2 4 4 2" xfId="18066" xr:uid="{93152EA5-CAEE-459B-BFA0-860ABD45ED39}"/>
    <cellStyle name="Separador de milhares 5 2 4 4 2 2" xfId="23292" xr:uid="{6784D263-5E12-47B8-9A61-DAAFAC8BA98A}"/>
    <cellStyle name="Separador de milhares 5 2 4 4 3" xfId="20736" xr:uid="{1FDCEFBD-496D-4660-B591-2368973B509F}"/>
    <cellStyle name="Separador de milhares 5 2 4 5" xfId="16053" xr:uid="{4E12FA68-B51F-471D-B13F-A73DE841FB65}"/>
    <cellStyle name="Separador de milhares 5 2 4 5 2" xfId="21283" xr:uid="{77EA0A18-1D1D-48AF-A206-DBC60691A663}"/>
    <cellStyle name="Separador de milhares 5 2 4 6" xfId="18701" xr:uid="{AFE216A0-2F9A-41F7-A08C-29846FE910F7}"/>
    <cellStyle name="Separador de milhares 5 2 4 7" xfId="11960" xr:uid="{264E71BB-EE8E-4BDE-9598-CA57E89609C0}"/>
    <cellStyle name="Separador de milhares 5 2 5" xfId="12328" xr:uid="{8CC8C3AB-5EC2-4A20-BBCE-12E62BC3A388}"/>
    <cellStyle name="Separador de milhares 5 2 5 2" xfId="14920" xr:uid="{56AFAE53-CA2E-4826-82E4-F211AF1E7433}"/>
    <cellStyle name="Separador de milhares 5 2 5 2 2" xfId="17505" xr:uid="{EF32F20D-F47D-422B-89E8-A361A16A2494}"/>
    <cellStyle name="Separador de milhares 5 2 5 2 2 2" xfId="22731" xr:uid="{CE7A7D91-4844-4629-9883-14AFC6B4A507}"/>
    <cellStyle name="Separador de milhares 5 2 5 2 3" xfId="20162" xr:uid="{7BBC5739-FEE7-4563-ACE4-9E91BD5C17E8}"/>
    <cellStyle name="Separador de milhares 5 2 5 3" xfId="16393" xr:uid="{6D287519-5A98-4C28-B748-776483FD2A7A}"/>
    <cellStyle name="Separador de milhares 5 2 5 3 2" xfId="21622" xr:uid="{97D81680-CBBB-488E-A83B-4F3E8D4F099B}"/>
    <cellStyle name="Separador de milhares 5 2 5 4" xfId="19040" xr:uid="{BD0A572F-0F1C-40BC-8148-E5BF4F3C64E0}"/>
    <cellStyle name="Separador de milhares 5 2 6" xfId="13130" xr:uid="{462BC930-57F2-4553-A2F2-5739956CA542}"/>
    <cellStyle name="Separador de milhares 5 2 6 2" xfId="17155" xr:uid="{A4437DEC-D98F-4882-BAD4-224A644501C5}"/>
    <cellStyle name="Separador de milhares 5 2 6 2 2" xfId="22381" xr:uid="{9613297D-8F04-4D7F-9418-A2AA55DB3A56}"/>
    <cellStyle name="Separador de milhares 5 2 6 3" xfId="19799" xr:uid="{1E3BD28C-EE8B-4AF0-B418-CA126BDABDD1}"/>
    <cellStyle name="Separador de milhares 5 2 7" xfId="15294" xr:uid="{62C1D7B3-334D-49CF-AAFA-5E7E54F8F809}"/>
    <cellStyle name="Separador de milhares 5 2 7 2" xfId="17866" xr:uid="{508E2D98-9515-4649-A009-B3EAEF346A01}"/>
    <cellStyle name="Separador de milhares 5 2 7 2 2" xfId="23092" xr:uid="{94BF286B-4B61-4679-911D-A5DAC3657379}"/>
    <cellStyle name="Separador de milhares 5 2 7 3" xfId="20536" xr:uid="{999B486F-D9E9-46C2-9073-0D3AEC91392C}"/>
    <cellStyle name="Separador de milhares 5 2 8" xfId="15793" xr:uid="{52A544AD-0EBA-4365-996C-5AB87A02CF3C}"/>
    <cellStyle name="Separador de milhares 5 2 8 2" xfId="21023" xr:uid="{CC7E7065-0A17-4CDC-9B8E-6E3CD3BD0819}"/>
    <cellStyle name="Separador de milhares 5 2 9" xfId="18428" xr:uid="{566C6BC8-7323-4FA9-B0D4-C19E5367B92D}"/>
    <cellStyle name="Separador de milhares 5 3" xfId="1336" xr:uid="{0397A789-7437-47DF-96E0-7C07EAC9CF50}"/>
    <cellStyle name="Separador de milhares 5 3 2" xfId="4591" xr:uid="{EFFEDD78-94B9-42FD-845E-0C7CB19525F6}"/>
    <cellStyle name="Separador de milhares 5 3 2 2" xfId="12630" xr:uid="{5943C38D-8723-44AE-9DF4-3D31B79F32F0}"/>
    <cellStyle name="Separador de milhares 5 3 2 2 2" xfId="15148" xr:uid="{63B52DB4-25E1-44AA-B12D-C0AF1F7FF031}"/>
    <cellStyle name="Separador de milhares 5 3 2 2 2 2" xfId="17733" xr:uid="{8CE10FBC-D265-4CBE-AFA2-6D7183682985}"/>
    <cellStyle name="Separador de milhares 5 3 2 2 2 2 2" xfId="22959" xr:uid="{7DA12B18-3A12-4483-85B6-1273D8BEA1CC}"/>
    <cellStyle name="Separador de milhares 5 3 2 2 2 3" xfId="20390" xr:uid="{78C10CA4-8098-44C8-87F3-83BFF81FE8F5}"/>
    <cellStyle name="Separador de milhares 5 3 2 2 3" xfId="16694" xr:uid="{87D1E20A-B0D1-485C-A9FF-5183A3459063}"/>
    <cellStyle name="Separador de milhares 5 3 2 2 3 2" xfId="21923" xr:uid="{81A38CF2-0CA6-4A71-A4EB-5F4F044B3C61}"/>
    <cellStyle name="Separador de milhares 5 3 2 2 4" xfId="19341" xr:uid="{32916940-10FF-4304-8EE4-227891FBF466}"/>
    <cellStyle name="Separador de milhares 5 3 2 3" xfId="14199" xr:uid="{5AED5F57-2B2C-462B-B13B-B5516A4A062B}"/>
    <cellStyle name="Separador de milhares 5 3 2 3 2" xfId="17371" xr:uid="{3BDCB21B-6334-47FE-A42D-6514B399F7B1}"/>
    <cellStyle name="Separador de milhares 5 3 2 3 2 2" xfId="22597" xr:uid="{C459BFEB-2FD2-46B2-9046-18999C0CE7DE}"/>
    <cellStyle name="Separador de milhares 5 3 2 3 3" xfId="20024" xr:uid="{E170633E-6959-4A8D-B2BB-7509295E3B25}"/>
    <cellStyle name="Separador de milhares 5 3 2 4" xfId="15522" xr:uid="{3E972482-D5DF-4D0A-BD7B-497316FF7480}"/>
    <cellStyle name="Separador de milhares 5 3 2 4 2" xfId="18094" xr:uid="{5396E17D-D588-49D5-BD43-9302D61AB020}"/>
    <cellStyle name="Separador de milhares 5 3 2 4 2 2" xfId="23320" xr:uid="{1208FCCD-42D7-477E-B850-2B2F6565E52A}"/>
    <cellStyle name="Separador de milhares 5 3 2 4 3" xfId="20764" xr:uid="{6A8ED005-6B2B-4061-A7D7-A13C5E4ACDCC}"/>
    <cellStyle name="Separador de milhares 5 3 2 5" xfId="16081" xr:uid="{088AA853-2EC1-4466-A9A3-3EFB0BFE070D}"/>
    <cellStyle name="Separador de milhares 5 3 2 5 2" xfId="21311" xr:uid="{9BB13416-50D3-4AF4-AB58-7128E57F818E}"/>
    <cellStyle name="Separador de milhares 5 3 2 6" xfId="18729" xr:uid="{D73CD24F-4773-48F0-A033-4B7DB57A42B2}"/>
    <cellStyle name="Separador de milhares 5 3 2 7" xfId="11988" xr:uid="{87E47B08-1B41-43BC-8ACB-F1ED4A2D4316}"/>
    <cellStyle name="Separador de milhares 5 3 3" xfId="12357" xr:uid="{4CCD9055-8748-4DA3-82A3-E006ADE55F1D}"/>
    <cellStyle name="Separador de milhares 5 3 3 2" xfId="14961" xr:uid="{CC1B416B-0117-477D-98C7-4FB023FB7ED5}"/>
    <cellStyle name="Separador de milhares 5 3 3 2 2" xfId="17546" xr:uid="{9A49AB97-B225-4D5E-8CA7-5E99949DF9E2}"/>
    <cellStyle name="Separador de milhares 5 3 3 2 2 2" xfId="22772" xr:uid="{2A63E32F-8ED7-4C0C-BA34-08977BBF29DE}"/>
    <cellStyle name="Separador de milhares 5 3 3 2 3" xfId="20203" xr:uid="{6CD0BB60-5E41-496D-89B3-ACFC38E79A86}"/>
    <cellStyle name="Separador de milhares 5 3 3 3" xfId="16421" xr:uid="{378A3339-3004-401B-B43B-A10FE614AE6C}"/>
    <cellStyle name="Separador de milhares 5 3 3 3 2" xfId="21650" xr:uid="{1515D08E-AD6C-4B53-8520-44459BC9EAD4}"/>
    <cellStyle name="Separador de milhares 5 3 3 4" xfId="19068" xr:uid="{08DDDB3F-741A-46E3-879A-21F9497B4A61}"/>
    <cellStyle name="Separador de milhares 5 3 4" xfId="13242" xr:uid="{AD5015AE-129D-4702-83B8-BD5C650263D3}"/>
    <cellStyle name="Separador de milhares 5 3 4 2" xfId="17196" xr:uid="{A005B02F-BE8C-4AC2-98B5-FB621FF053F3}"/>
    <cellStyle name="Separador de milhares 5 3 4 2 2" xfId="22422" xr:uid="{FDB75AA6-27FE-4AA2-BDBA-06D15EEA703D}"/>
    <cellStyle name="Separador de milhares 5 3 4 3" xfId="19842" xr:uid="{FB903CF3-F86C-4774-BA23-50BDAC2C1AA6}"/>
    <cellStyle name="Separador de milhares 5 3 5" xfId="15335" xr:uid="{4D44F581-C6C6-4F9D-83F7-B56125A73FA6}"/>
    <cellStyle name="Separador de milhares 5 3 5 2" xfId="17907" xr:uid="{F1F1472E-C592-4F42-8F00-EF2D311F7255}"/>
    <cellStyle name="Separador de milhares 5 3 5 2 2" xfId="23133" xr:uid="{2A99DF90-4EDA-49A1-80A8-1DAA05F8586D}"/>
    <cellStyle name="Separador de milhares 5 3 5 3" xfId="20577" xr:uid="{BC541CC3-F295-4AC2-9DA1-7C651151C42F}"/>
    <cellStyle name="Separador de milhares 5 3 6" xfId="15821" xr:uid="{A0F4EF15-4B07-4A83-88A3-366D7051FF6F}"/>
    <cellStyle name="Separador de milhares 5 3 6 2" xfId="21051" xr:uid="{D3BBF799-AA2D-4F37-9EA7-6C018C61BF37}"/>
    <cellStyle name="Separador de milhares 5 3 7" xfId="18456" xr:uid="{86310607-17E6-4EF4-926D-00A3C572CE19}"/>
    <cellStyle name="Separador de milhares 5 3 8" xfId="9286" xr:uid="{B4DDE0D2-AEC2-4685-96B2-84DF18499B43}"/>
    <cellStyle name="Separador de milhares 5 4" xfId="5910" xr:uid="{18619D51-C1AE-4830-BD3A-7AC9D1184597}"/>
    <cellStyle name="Separador de milhares 5 4 2" xfId="12016" xr:uid="{248FC5ED-0B9C-453E-A951-F462DE1AF721}"/>
    <cellStyle name="Separador de milhares 5 4 2 2" xfId="12658" xr:uid="{8BC6C3F1-6DA2-493F-A89B-445B208CBC39}"/>
    <cellStyle name="Separador de milhares 5 4 2 2 2" xfId="16722" xr:uid="{2C26B543-C4D4-4C67-973F-BDA27F55858E}"/>
    <cellStyle name="Separador de milhares 5 4 2 2 2 2" xfId="21951" xr:uid="{D18E52FE-6A7A-46B3-8BAE-5EDE4EB4C15F}"/>
    <cellStyle name="Separador de milhares 5 4 2 2 3" xfId="19369" xr:uid="{678FC4CA-5359-4BC2-809A-02F35966B92E}"/>
    <cellStyle name="Separador de milhares 5 4 2 3" xfId="15176" xr:uid="{C9B5A259-7DF0-4D98-AD49-83988C8E74C4}"/>
    <cellStyle name="Separador de milhares 5 4 2 3 2" xfId="17761" xr:uid="{608487C2-DED5-4E3B-8AF4-8BA0034497A8}"/>
    <cellStyle name="Separador de milhares 5 4 2 3 2 2" xfId="22987" xr:uid="{7BF649FC-99ED-4429-A197-69E1A4B78863}"/>
    <cellStyle name="Separador de milhares 5 4 2 3 3" xfId="20418" xr:uid="{926CDC52-4B26-43CC-AECC-ABBFEC3B34C1}"/>
    <cellStyle name="Separador de milhares 5 4 2 4" xfId="16109" xr:uid="{27567DCB-C159-4AEB-93F9-6BBB814EFAEA}"/>
    <cellStyle name="Separador de milhares 5 4 2 4 2" xfId="21339" xr:uid="{62F4F521-66BA-43FB-9849-083F9998326F}"/>
    <cellStyle name="Separador de milhares 5 4 2 5" xfId="18757" xr:uid="{D7A5F7F4-2A32-4045-99A5-6EC06354FB1F}"/>
    <cellStyle name="Separador de milhares 5 4 3" xfId="12385" xr:uid="{0E4E8040-8275-4D29-AD1C-6C2723211405}"/>
    <cellStyle name="Separador de milhares 5 4 3 2" xfId="16449" xr:uid="{ED3719F0-6897-4C36-8F91-AA89BAD0BD16}"/>
    <cellStyle name="Separador de milhares 5 4 3 2 2" xfId="21678" xr:uid="{F2CA5828-271B-4053-AFC5-940B2B20EC05}"/>
    <cellStyle name="Separador de milhares 5 4 3 3" xfId="19096" xr:uid="{18A09AF7-BAD1-4E57-BFB9-151CED3C32F3}"/>
    <cellStyle name="Separador de milhares 5 4 4" xfId="14805" xr:uid="{CC77F422-CFF0-42CB-BACB-2A6550ABF14B}"/>
    <cellStyle name="Separador de milhares 5 4 4 2" xfId="17399" xr:uid="{B51A5D83-4953-4994-829F-E3AF37F2CA5B}"/>
    <cellStyle name="Separador de milhares 5 4 4 2 2" xfId="22625" xr:uid="{FC767782-53D3-47CA-AD18-527A5632BEA7}"/>
    <cellStyle name="Separador de milhares 5 4 4 3" xfId="20052" xr:uid="{4585A205-A335-4184-B8DF-7E8C27771C51}"/>
    <cellStyle name="Separador de milhares 5 4 5" xfId="15550" xr:uid="{1049696D-B127-4B13-9DE4-5CE120AA7E4A}"/>
    <cellStyle name="Separador de milhares 5 4 5 2" xfId="18122" xr:uid="{38B906DF-0554-4021-A688-AF69D1B0BA3F}"/>
    <cellStyle name="Separador de milhares 5 4 5 2 2" xfId="23348" xr:uid="{2288B0C7-7CAB-4D13-987D-646C84A7D1DA}"/>
    <cellStyle name="Separador de milhares 5 4 5 3" xfId="20792" xr:uid="{1120291D-ABE0-4738-A118-57F3FBF46421}"/>
    <cellStyle name="Separador de milhares 5 4 6" xfId="15849" xr:uid="{578E7835-E632-41C5-9064-9CDE6D04E2FA}"/>
    <cellStyle name="Separador de milhares 5 4 6 2" xfId="21079" xr:uid="{8F745FA5-DDFA-49F2-A420-40714A269B0F}"/>
    <cellStyle name="Separador de milhares 5 4 7" xfId="18484" xr:uid="{517FF18A-AD4D-4F12-9F35-004471962B53}"/>
    <cellStyle name="Separador de milhares 5 4 8" xfId="10517" xr:uid="{1C6A1657-00C8-4E74-A7D4-D63863A96683}"/>
    <cellStyle name="Separador de milhares 5 5" xfId="4219" xr:uid="{FB069ACF-802F-4894-8614-F14D9C83F7B7}"/>
    <cellStyle name="Separador de milhares 5 5 2" xfId="11955" xr:uid="{FE33F1D5-E7F9-4245-B3D3-EF2CC1A9FB90}"/>
    <cellStyle name="Separador de milhares 5 5 2 2" xfId="12597" xr:uid="{268925A4-3E6F-4836-A8F1-4F8118109698}"/>
    <cellStyle name="Separador de milhares 5 5 2 2 2" xfId="16661" xr:uid="{4E0D0DAE-6F6C-4A13-9319-EE74F8141C83}"/>
    <cellStyle name="Separador de milhares 5 5 2 2 2 2" xfId="21890" xr:uid="{FCB65723-4F5D-4249-A2A7-5DD53856F293}"/>
    <cellStyle name="Separador de milhares 5 5 2 2 3" xfId="19308" xr:uid="{3BF4E218-B749-4044-BEDA-659894749270}"/>
    <cellStyle name="Separador de milhares 5 5 2 3" xfId="15115" xr:uid="{0EDDE7DD-33B4-445B-A11C-D1CB6E645562}"/>
    <cellStyle name="Separador de milhares 5 5 2 3 2" xfId="17700" xr:uid="{7066170A-A789-484E-BB4A-ECEC8C85983D}"/>
    <cellStyle name="Separador de milhares 5 5 2 3 2 2" xfId="22926" xr:uid="{51C3DC85-3ECF-4A4E-A7FD-38EDE5E0D837}"/>
    <cellStyle name="Separador de milhares 5 5 2 3 3" xfId="20357" xr:uid="{3AB41ABC-3E67-454E-B88C-9E5C6341ED0A}"/>
    <cellStyle name="Separador de milhares 5 5 2 4" xfId="16048" xr:uid="{736C054E-4EAB-45CC-A02B-0AD64A7C8481}"/>
    <cellStyle name="Separador de milhares 5 5 2 4 2" xfId="21278" xr:uid="{32C7E054-7507-4817-90BA-B74537C8B346}"/>
    <cellStyle name="Separador de milhares 5 5 2 5" xfId="18696" xr:uid="{ED47E300-FC50-4960-80E8-436B1B47A17D}"/>
    <cellStyle name="Separador de milhares 5 5 3" xfId="12318" xr:uid="{3D86F8A3-B196-4BCA-A6BE-8FE3541B33FF}"/>
    <cellStyle name="Separador de milhares 5 5 3 2" xfId="16383" xr:uid="{D2F9394D-DEDD-43E2-9C56-A3F4B404E7FE}"/>
    <cellStyle name="Separador de milhares 5 5 3 2 2" xfId="21612" xr:uid="{C9357E4C-D25E-4F85-BD82-8BFB06F1B9A2}"/>
    <cellStyle name="Separador de milhares 5 5 3 3" xfId="19030" xr:uid="{FA835D64-6E04-4EB6-BE13-65DA24458810}"/>
    <cellStyle name="Separador de milhares 5 5 4" xfId="14139" xr:uid="{463E628F-AECB-43D7-B306-87A176C15DD2}"/>
    <cellStyle name="Separador de milhares 5 5 4 2" xfId="17333" xr:uid="{92ABA498-62E7-48D6-86F1-2948FD226DE2}"/>
    <cellStyle name="Separador de milhares 5 5 4 2 2" xfId="22559" xr:uid="{6C3D68E3-E554-498A-98BA-9F08397DBFC7}"/>
    <cellStyle name="Separador de milhares 5 5 4 3" xfId="19986" xr:uid="{C19FC82C-9651-4909-B5BF-D5ECF390300A}"/>
    <cellStyle name="Separador de milhares 5 5 5" xfId="15489" xr:uid="{803C99F8-D53A-43A3-8464-EDD7FA301FFB}"/>
    <cellStyle name="Separador de milhares 5 5 5 2" xfId="18061" xr:uid="{795183C3-1B57-4A18-97CE-6DEFFAF9D960}"/>
    <cellStyle name="Separador de milhares 5 5 5 2 2" xfId="23287" xr:uid="{769254E5-4103-4732-9BF5-8730F239A512}"/>
    <cellStyle name="Separador de milhares 5 5 5 3" xfId="20731" xr:uid="{7924F0E1-097B-4901-943F-D93A237DBA18}"/>
    <cellStyle name="Separador de milhares 5 5 6" xfId="15788" xr:uid="{A2986C97-3FCA-44A3-93C5-FB63C6C92318}"/>
    <cellStyle name="Separador de milhares 5 5 6 2" xfId="21018" xr:uid="{F2E7E131-55C4-4823-ACAD-69A8F351F9A6}"/>
    <cellStyle name="Separador de milhares 5 5 7" xfId="18418" xr:uid="{77F2E8DB-0821-480F-AA32-DE60E8A41F6B}"/>
    <cellStyle name="Separador de milhares 5 5 8" xfId="9197" xr:uid="{5B034A09-2EE6-40D3-858F-8ED2DD49C94E}"/>
    <cellStyle name="Separador de milhares 5 6" xfId="2410" xr:uid="{06423AC4-784A-44EA-AA87-5E87CEBD5878}"/>
    <cellStyle name="Separador de milhares 5 6 2" xfId="12537" xr:uid="{3A26F7A5-65B4-46D0-A322-118B73F588D1}"/>
    <cellStyle name="Separador de milhares 5 6 2 2" xfId="15055" xr:uid="{59607881-5505-4303-990A-7B0D7601578B}"/>
    <cellStyle name="Separador de milhares 5 6 2 2 2" xfId="17640" xr:uid="{5FEB9977-B573-4B5E-8178-4113ED2171ED}"/>
    <cellStyle name="Separador de milhares 5 6 2 2 2 2" xfId="22866" xr:uid="{90E174C4-FFAB-4BEA-B65D-B9250E909254}"/>
    <cellStyle name="Separador de milhares 5 6 2 2 3" xfId="20297" xr:uid="{BFE76758-FE8A-4BCA-9998-2C93D6FDB71D}"/>
    <cellStyle name="Separador de milhares 5 6 2 3" xfId="16601" xr:uid="{D402DAF0-A1D0-4354-ADC5-1E489EA5A348}"/>
    <cellStyle name="Separador de milhares 5 6 2 3 2" xfId="21830" xr:uid="{86DAF42C-77A9-41B5-9B2E-6A10897A47F3}"/>
    <cellStyle name="Separador de milhares 5 6 2 4" xfId="19248" xr:uid="{F3DDABA5-DEC2-48C5-B228-866302A68B5E}"/>
    <cellStyle name="Separador de milhares 5 6 3" xfId="13498" xr:uid="{40F8A9B1-6FA7-4A6D-A9F4-F53C0CE52741}"/>
    <cellStyle name="Separador de milhares 5 6 3 2" xfId="17291" xr:uid="{35883485-7C77-4B65-A824-A037C19ED55A}"/>
    <cellStyle name="Separador de milhares 5 6 3 2 2" xfId="22517" xr:uid="{20AFAF9A-A42B-4E9A-9EDB-38AF5BC3FA2B}"/>
    <cellStyle name="Separador de milhares 5 6 3 3" xfId="19939" xr:uid="{6AB4DA7B-F164-4A4F-A859-9FE8FC210F33}"/>
    <cellStyle name="Separador de milhares 5 6 4" xfId="15429" xr:uid="{07444DF9-03B4-4C6D-B5D1-A5111828C685}"/>
    <cellStyle name="Separador de milhares 5 6 4 2" xfId="18001" xr:uid="{0EFA29E6-4045-4F0D-920A-786A3899F27E}"/>
    <cellStyle name="Separador de milhares 5 6 4 2 2" xfId="23227" xr:uid="{7CD1659B-FB34-46B7-BEE1-AF5C89C4FAF1}"/>
    <cellStyle name="Separador de milhares 5 6 4 3" xfId="20671" xr:uid="{FF04BDDB-60C8-47F1-875F-C13D13B49C16}"/>
    <cellStyle name="Separador de milhares 5 6 5" xfId="15988" xr:uid="{ED6C73D4-6E2D-4BFC-B3BA-8EADFDA152C6}"/>
    <cellStyle name="Separador de milhares 5 6 5 2" xfId="21218" xr:uid="{7C2C83C0-9BDC-40B7-AD03-469932BFC30E}"/>
    <cellStyle name="Separador de milhares 5 6 6" xfId="18636" xr:uid="{1068E301-DCC6-46D6-A611-083C709D825F}"/>
    <cellStyle name="Separador de milhares 5 6 7" xfId="11895" xr:uid="{30C07A53-21CB-4A9F-9D4B-94879852D156}"/>
    <cellStyle name="Separador de milhares 5 7" xfId="12255" xr:uid="{6D8FA239-957B-4471-B72E-60154D72651E}"/>
    <cellStyle name="Separador de milhares 5 7 2" xfId="14919" xr:uid="{59DCF491-3CA5-48C0-962D-2B4F906AF3E0}"/>
    <cellStyle name="Separador de milhares 5 7 2 2" xfId="17504" xr:uid="{1E821C2D-B532-484A-9972-45B1A984B108}"/>
    <cellStyle name="Separador de milhares 5 7 2 2 2" xfId="22730" xr:uid="{BC540F66-D4F4-4DEE-A6FD-8CE0F55B427B}"/>
    <cellStyle name="Separador de milhares 5 7 2 3" xfId="20161" xr:uid="{56EF564A-90D0-437C-9609-A79FC9D19B5C}"/>
    <cellStyle name="Separador de milhares 5 7 3" xfId="16320" xr:uid="{D6098621-4BCB-425B-8A36-65D74DA63D71}"/>
    <cellStyle name="Separador de milhares 5 7 3 2" xfId="21549" xr:uid="{4C4B9392-B2BD-4B86-8DE2-3A79ECFB1B8F}"/>
    <cellStyle name="Separador de milhares 5 7 4" xfId="18967" xr:uid="{75A54CA8-135A-451C-9A11-98AB3A38560A}"/>
    <cellStyle name="Separador de milhares 5 8" xfId="13129" xr:uid="{D8BEEB2B-F719-457D-89CD-25486B611F72}"/>
    <cellStyle name="Separador de milhares 5 8 2" xfId="17154" xr:uid="{00B1023C-EC58-4E44-B48D-D8E0A3291B87}"/>
    <cellStyle name="Separador de milhares 5 8 2 2" xfId="22380" xr:uid="{CD9DEDA9-2108-40B4-A958-6820397D0E6D}"/>
    <cellStyle name="Separador de milhares 5 8 3" xfId="19798" xr:uid="{68931435-6559-4CCB-826D-8474D69660C9}"/>
    <cellStyle name="Separador de milhares 5 9" xfId="15293" xr:uid="{625D5A86-DCDA-475D-8929-76B804A9C74A}"/>
    <cellStyle name="Separador de milhares 5 9 2" xfId="17865" xr:uid="{AB7CA4EA-D0EE-4EF1-BF39-B46E1C445877}"/>
    <cellStyle name="Separador de milhares 5 9 2 2" xfId="23091" xr:uid="{B542DABF-6098-4D57-A914-EA3AA3209E4F}"/>
    <cellStyle name="Separador de milhares 5 9 3" xfId="20535" xr:uid="{523046D2-6F24-4080-B6EF-0A111C43C99B}"/>
    <cellStyle name="Separador de milhares 6" xfId="381" xr:uid="{4AB09491-B735-4321-BD08-88161EA57CCB}"/>
    <cellStyle name="Separador de milhares 6 10" xfId="7516" xr:uid="{45854A50-23B9-4DBA-8E67-9B1491DE1CD2}"/>
    <cellStyle name="Separador de milhares 6 2" xfId="1338" xr:uid="{51F81D17-5FDC-4425-B6D8-79F1E830AD29}"/>
    <cellStyle name="Separador de milhares 6 2 2" xfId="5912" xr:uid="{50E881DF-CAC1-4FF1-B88B-1879C43B4ED5}"/>
    <cellStyle name="Separador de milhares 6 2 2 2" xfId="12660" xr:uid="{7F7BAD03-FF00-4BD7-9851-5F21D7FEBFEB}"/>
    <cellStyle name="Separador de milhares 6 2 2 2 2" xfId="15178" xr:uid="{A965637A-649D-4FE4-AA0B-7DB88A5511F1}"/>
    <cellStyle name="Separador de milhares 6 2 2 2 2 2" xfId="17763" xr:uid="{54A4F254-A2AA-4675-9698-3608D0C74082}"/>
    <cellStyle name="Separador de milhares 6 2 2 2 2 2 2" xfId="22989" xr:uid="{8E02343C-52D0-472A-A2EE-87664A011117}"/>
    <cellStyle name="Separador de milhares 6 2 2 2 2 3" xfId="20420" xr:uid="{FB4556B0-D656-4501-BDA7-0188E5E3C19A}"/>
    <cellStyle name="Separador de milhares 6 2 2 2 3" xfId="16724" xr:uid="{4FDCE290-71C7-4CDF-B78B-FA305DA732AA}"/>
    <cellStyle name="Separador de milhares 6 2 2 2 3 2" xfId="21953" xr:uid="{44EFC829-5122-4C54-A6CF-63DC790693F6}"/>
    <cellStyle name="Separador de milhares 6 2 2 2 4" xfId="19371" xr:uid="{525E7DB6-658A-454F-9D4A-764469B07BF6}"/>
    <cellStyle name="Separador de milhares 6 2 2 3" xfId="14807" xr:uid="{8F886FAA-FA6D-4764-8D78-2262657A6EB5}"/>
    <cellStyle name="Separador de milhares 6 2 2 3 2" xfId="17401" xr:uid="{8C724D39-AF0F-464A-86AA-2E3F91117280}"/>
    <cellStyle name="Separador de milhares 6 2 2 3 2 2" xfId="22627" xr:uid="{60174EE6-0F71-47F0-A1CE-25F897712DAF}"/>
    <cellStyle name="Separador de milhares 6 2 2 3 3" xfId="20054" xr:uid="{E885B91F-0EC2-4AF2-8F4F-7E8D4A44C4A7}"/>
    <cellStyle name="Separador de milhares 6 2 2 4" xfId="15552" xr:uid="{C673C853-0DA9-4D14-B421-B6401641A8D9}"/>
    <cellStyle name="Separador de milhares 6 2 2 4 2" xfId="18124" xr:uid="{33559007-F6EE-4901-A357-95CE36FF10DD}"/>
    <cellStyle name="Separador de milhares 6 2 2 4 2 2" xfId="23350" xr:uid="{D3F7534B-B85A-4C7E-8348-B9B2850D705A}"/>
    <cellStyle name="Separador de milhares 6 2 2 4 3" xfId="20794" xr:uid="{712AF6BF-E5E6-440A-9774-2704994B322A}"/>
    <cellStyle name="Separador de milhares 6 2 2 5" xfId="16111" xr:uid="{8AC35207-FC3E-44DA-AA35-13552F75B226}"/>
    <cellStyle name="Separador de milhares 6 2 2 5 2" xfId="21341" xr:uid="{CE64B592-E1DD-4338-89B8-62F8E2086C43}"/>
    <cellStyle name="Separador de milhares 6 2 2 6" xfId="18759" xr:uid="{7B26046B-0326-423D-85A2-1722DE7CFD0A}"/>
    <cellStyle name="Separador de milhares 6 2 2 7" xfId="12018" xr:uid="{4806A569-AE30-4675-87D7-1A4B9965CE04}"/>
    <cellStyle name="Separador de milhares 6 2 3" xfId="12387" xr:uid="{5C77D549-5B64-47FD-BF24-D70D4C4BE6B8}"/>
    <cellStyle name="Separador de milhares 6 2 3 2" xfId="14963" xr:uid="{D28E62EF-6353-4126-B9EC-B55345C08C07}"/>
    <cellStyle name="Separador de milhares 6 2 3 2 2" xfId="17548" xr:uid="{48A54E4B-2FEE-46CB-8C5A-5E4195E5E607}"/>
    <cellStyle name="Separador de milhares 6 2 3 2 2 2" xfId="22774" xr:uid="{32BAADED-1F56-4A80-BC77-E206463E792D}"/>
    <cellStyle name="Separador de milhares 6 2 3 2 3" xfId="20205" xr:uid="{77393F37-4F1D-4317-81D3-4672F8DB07D5}"/>
    <cellStyle name="Separador de milhares 6 2 3 3" xfId="16451" xr:uid="{FADE1DB7-098D-45AE-B607-A2C02A246DD6}"/>
    <cellStyle name="Separador de milhares 6 2 3 3 2" xfId="21680" xr:uid="{333FD77E-E6D5-44D0-B875-3DBABB33A99E}"/>
    <cellStyle name="Separador de milhares 6 2 3 4" xfId="19098" xr:uid="{7ACEB8A5-E7D5-4A2D-A300-1527F5FE486D}"/>
    <cellStyle name="Separador de milhares 6 2 4" xfId="13244" xr:uid="{0B89BBEB-34C6-4DFF-B105-F850AC86ACAB}"/>
    <cellStyle name="Separador de milhares 6 2 4 2" xfId="17198" xr:uid="{91881829-AED3-42FC-9340-ABC5250C209C}"/>
    <cellStyle name="Separador de milhares 6 2 4 2 2" xfId="22424" xr:uid="{54BCE60A-BE0F-46B0-980D-A154FEADAEA0}"/>
    <cellStyle name="Separador de milhares 6 2 4 3" xfId="19844" xr:uid="{3ADFA9E8-762E-453D-AC1E-0908774F04CF}"/>
    <cellStyle name="Separador de milhares 6 2 5" xfId="15337" xr:uid="{F8A9BAB0-3199-40DA-B615-075623721BCB}"/>
    <cellStyle name="Separador de milhares 6 2 5 2" xfId="17909" xr:uid="{6D3230C0-2B63-4856-9247-5F2F726F8348}"/>
    <cellStyle name="Separador de milhares 6 2 5 2 2" xfId="23135" xr:uid="{FEB503E5-020C-41CC-873A-24983A99A4FC}"/>
    <cellStyle name="Separador de milhares 6 2 5 3" xfId="20579" xr:uid="{867054B1-E44E-4A6E-8FB4-19F5FF84E03A}"/>
    <cellStyle name="Separador de milhares 6 2 6" xfId="15851" xr:uid="{6D144518-8D2A-4717-A655-E21E7558F9C0}"/>
    <cellStyle name="Separador de milhares 6 2 6 2" xfId="21081" xr:uid="{4BE83F00-DF96-424F-A6BD-E581E152E42E}"/>
    <cellStyle name="Separador de milhares 6 2 7" xfId="18486" xr:uid="{0A7F4B52-4EEA-4306-8E34-6DCCF51DD009}"/>
    <cellStyle name="Separador de milhares 6 2 8" xfId="10519" xr:uid="{5318B5AC-C659-49D8-81B4-078DEB5A47B1}"/>
    <cellStyle name="Separador de milhares 6 3" xfId="4257" xr:uid="{7F32AE10-BA15-446A-B918-D8ED1553548E}"/>
    <cellStyle name="Separador de milhares 6 3 2" xfId="11957" xr:uid="{2CF43D09-1D1C-42F1-9530-76A53D9D2C19}"/>
    <cellStyle name="Separador de milhares 6 3 2 2" xfId="12599" xr:uid="{F797784F-2A1B-480A-966F-071E3BF1E9EF}"/>
    <cellStyle name="Separador de milhares 6 3 2 2 2" xfId="16663" xr:uid="{B5AE1A73-69B0-4738-AE5A-B0DD16EDBEA3}"/>
    <cellStyle name="Separador de milhares 6 3 2 2 2 2" xfId="21892" xr:uid="{1DBC3F50-1223-4BEA-AF37-E83BACA8ACC1}"/>
    <cellStyle name="Separador de milhares 6 3 2 2 3" xfId="19310" xr:uid="{AE5F0296-5010-4402-A7AE-6360091C32D8}"/>
    <cellStyle name="Separador de milhares 6 3 2 3" xfId="15117" xr:uid="{B988D694-E59F-4656-B8A8-94A333936A29}"/>
    <cellStyle name="Separador de milhares 6 3 2 3 2" xfId="17702" xr:uid="{06315EDE-7894-4A87-A033-A0FF51DD43A7}"/>
    <cellStyle name="Separador de milhares 6 3 2 3 2 2" xfId="22928" xr:uid="{6D375875-B341-487F-947C-71FA4E181518}"/>
    <cellStyle name="Separador de milhares 6 3 2 3 3" xfId="20359" xr:uid="{53C4E425-3A0E-4F6D-8B63-13156E1F7C12}"/>
    <cellStyle name="Separador de milhares 6 3 2 4" xfId="16050" xr:uid="{3E5471E7-EA5C-4F68-81A2-744399863403}"/>
    <cellStyle name="Separador de milhares 6 3 2 4 2" xfId="21280" xr:uid="{8C2F3ACD-E261-4813-99AA-C0FC8399D51F}"/>
    <cellStyle name="Separador de milhares 6 3 2 5" xfId="18698" xr:uid="{0954E9C7-5E46-4173-8280-C4054B0FF6DB}"/>
    <cellStyle name="Separador de milhares 6 3 3" xfId="12324" xr:uid="{F8DE6420-3DC3-417A-B813-6565B5CC4F1E}"/>
    <cellStyle name="Separador de milhares 6 3 3 2" xfId="16389" xr:uid="{32D444C4-54A3-47B9-AC2D-48093D60711D}"/>
    <cellStyle name="Separador de milhares 6 3 3 2 2" xfId="21618" xr:uid="{3FED9AA0-5B4F-42C0-88C9-ACA2C280DA89}"/>
    <cellStyle name="Separador de milhares 6 3 3 3" xfId="19036" xr:uid="{9A9936E6-B1E0-4819-A1FE-5D957D9A07F1}"/>
    <cellStyle name="Separador de milhares 6 3 4" xfId="14145" xr:uid="{E8567364-F20A-4C3D-8F0D-11A95AA2C37A}"/>
    <cellStyle name="Separador de milhares 6 3 4 2" xfId="17339" xr:uid="{83D0EC7B-587F-4874-8102-5137B9E918D2}"/>
    <cellStyle name="Separador de milhares 6 3 4 2 2" xfId="22565" xr:uid="{9AD68A20-6547-4E22-9D5C-3A18F768A110}"/>
    <cellStyle name="Separador de milhares 6 3 4 3" xfId="19992" xr:uid="{BCF61A5E-4EDE-445C-B145-524A1E9CB061}"/>
    <cellStyle name="Separador de milhares 6 3 5" xfId="15491" xr:uid="{C5F08774-341C-4DA0-A457-8C7250E6E65D}"/>
    <cellStyle name="Separador de milhares 6 3 5 2" xfId="18063" xr:uid="{D4F38683-C5DE-45E4-A79A-58F1DDB46BA2}"/>
    <cellStyle name="Separador de milhares 6 3 5 2 2" xfId="23289" xr:uid="{46FD378B-BAF5-4BCC-9C75-6187D4632390}"/>
    <cellStyle name="Separador de milhares 6 3 5 3" xfId="20733" xr:uid="{DA4664C5-FE38-4DAB-BD0F-3B8498FF337C}"/>
    <cellStyle name="Separador de milhares 6 3 6" xfId="15790" xr:uid="{05C3EB78-9D8E-4CC2-99FB-8073338BE59D}"/>
    <cellStyle name="Separador de milhares 6 3 6 2" xfId="21020" xr:uid="{BB3CF74C-B1B2-4304-904E-A8909E702D73}"/>
    <cellStyle name="Separador de milhares 6 3 7" xfId="18424" xr:uid="{DD895E3E-72DC-4D0A-B7F3-0C5AA9782CAF}"/>
    <cellStyle name="Separador de milhares 6 3 8" xfId="9199" xr:uid="{D306DB55-C904-4657-A5F1-5D18CBCAE430}"/>
    <cellStyle name="Separador de milhares 6 4" xfId="2425" xr:uid="{05E069F1-A18A-4FC0-BEEE-112442CB66AB}"/>
    <cellStyle name="Separador de milhares 6 4 2" xfId="12538" xr:uid="{19A82242-A0F7-4202-ACE6-C00319E20368}"/>
    <cellStyle name="Separador de milhares 6 4 2 2" xfId="15056" xr:uid="{A5F02D8A-3EB9-40F9-985E-9A78D14BC738}"/>
    <cellStyle name="Separador de milhares 6 4 2 2 2" xfId="17641" xr:uid="{5ACBC110-E059-497C-A250-E28BE749EE19}"/>
    <cellStyle name="Separador de milhares 6 4 2 2 2 2" xfId="22867" xr:uid="{9DCAECAE-C279-40F9-B62F-A91C71E340DA}"/>
    <cellStyle name="Separador de milhares 6 4 2 2 3" xfId="20298" xr:uid="{5E56E33F-673B-481E-AFE8-A3134F84D85C}"/>
    <cellStyle name="Separador de milhares 6 4 2 3" xfId="16602" xr:uid="{6B909547-2AE6-49AA-B148-94977365A3F1}"/>
    <cellStyle name="Separador de milhares 6 4 2 3 2" xfId="21831" xr:uid="{795B5C3B-45C6-4E59-AE82-85DF6B77D104}"/>
    <cellStyle name="Separador de milhares 6 4 2 4" xfId="19249" xr:uid="{B3B526C9-B9ED-4AA0-846C-C6976462C263}"/>
    <cellStyle name="Separador de milhares 6 4 3" xfId="13513" xr:uid="{9E852090-37D6-45DB-B536-1038BAD3A0C8}"/>
    <cellStyle name="Separador de milhares 6 4 3 2" xfId="17292" xr:uid="{E33E04AC-2552-4AB6-8224-15E7840D9D3D}"/>
    <cellStyle name="Separador de milhares 6 4 3 2 2" xfId="22518" xr:uid="{5C79401D-B79B-4F48-8F13-7DBC9FDA6D02}"/>
    <cellStyle name="Separador de milhares 6 4 3 3" xfId="19940" xr:uid="{382927FD-CAFA-4AFE-966C-7C5F3C867C11}"/>
    <cellStyle name="Separador de milhares 6 4 4" xfId="15430" xr:uid="{E6173872-35F6-4593-ACBF-501B8F056765}"/>
    <cellStyle name="Separador de milhares 6 4 4 2" xfId="18002" xr:uid="{336CDB43-DB21-43AD-8243-71FC7F7CCFB1}"/>
    <cellStyle name="Separador de milhares 6 4 4 2 2" xfId="23228" xr:uid="{65C71F38-A09A-4D76-8168-D4D33C818B6B}"/>
    <cellStyle name="Separador de milhares 6 4 4 3" xfId="20672" xr:uid="{00546077-8149-4253-A790-B757926CF04D}"/>
    <cellStyle name="Separador de milhares 6 4 5" xfId="15989" xr:uid="{94A6573E-5817-4A53-8815-9C50E156CDE9}"/>
    <cellStyle name="Separador de milhares 6 4 5 2" xfId="21219" xr:uid="{38860A83-268D-4674-98D9-2F8AEB0F9706}"/>
    <cellStyle name="Separador de milhares 6 4 6" xfId="18637" xr:uid="{B747AFE0-4FF8-4008-9DEC-255EAE5BD6A3}"/>
    <cellStyle name="Separador de milhares 6 4 7" xfId="11896" xr:uid="{424CFCF8-260C-4FF6-BCAD-6D7A874A8953}"/>
    <cellStyle name="Separador de milhares 6 5" xfId="12256" xr:uid="{B1773875-5E97-4FFA-9D8D-4AEFAB64D4BE}"/>
    <cellStyle name="Separador de milhares 6 5 2" xfId="14921" xr:uid="{95895367-8FB0-402A-A85B-21BC234D83B2}"/>
    <cellStyle name="Separador de milhares 6 5 2 2" xfId="17506" xr:uid="{1C56902A-E2CD-4BFB-9148-7EFBA6398BAD}"/>
    <cellStyle name="Separador de milhares 6 5 2 2 2" xfId="22732" xr:uid="{3A0CAF54-C2FE-42B3-ACC1-4068B2586FF1}"/>
    <cellStyle name="Separador de milhares 6 5 2 3" xfId="20163" xr:uid="{2FB97921-3C6B-489E-864A-E2BF26CA85E1}"/>
    <cellStyle name="Separador de milhares 6 5 3" xfId="16321" xr:uid="{F6A418F7-1A81-4963-A69B-94E367EC75D7}"/>
    <cellStyle name="Separador de milhares 6 5 3 2" xfId="21550" xr:uid="{255280D1-9F8E-41DF-BB21-78C61D1CDA38}"/>
    <cellStyle name="Separador de milhares 6 5 4" xfId="18968" xr:uid="{D9D915DF-7EB6-4206-9504-9400FEC8A8A7}"/>
    <cellStyle name="Separador de milhares 6 6" xfId="13131" xr:uid="{2943DBD9-1677-4C89-AA8A-26164BEC24C4}"/>
    <cellStyle name="Separador de milhares 6 6 2" xfId="17156" xr:uid="{669F4F9D-BBD7-48F0-A85A-CE8DAE7EBF4C}"/>
    <cellStyle name="Separador de milhares 6 6 2 2" xfId="22382" xr:uid="{FBC407CD-7BA6-4582-9DE5-43A0C29B86F3}"/>
    <cellStyle name="Separador de milhares 6 6 3" xfId="19800" xr:uid="{0D91D1E1-F7E9-4099-B758-D0924A168FB4}"/>
    <cellStyle name="Separador de milhares 6 7" xfId="15295" xr:uid="{A9487012-CFC6-4D0A-AEA6-8007F1E09891}"/>
    <cellStyle name="Separador de milhares 6 7 2" xfId="17867" xr:uid="{B4C8831F-2DCC-49CB-BBC1-1CA6B6E2F0CE}"/>
    <cellStyle name="Separador de milhares 6 7 2 2" xfId="23093" xr:uid="{01AEAB75-D50D-4686-9064-A3943F3E758D}"/>
    <cellStyle name="Separador de milhares 6 7 3" xfId="20537" xr:uid="{97599911-0BFB-42EF-B810-F68AE79EC483}"/>
    <cellStyle name="Separador de milhares 6 8" xfId="15729" xr:uid="{B2A32AF8-A45C-4147-A4C1-E7B34A190EA6}"/>
    <cellStyle name="Separador de milhares 6 8 2" xfId="20959" xr:uid="{D12759D4-3479-4417-B132-07CEC169DF17}"/>
    <cellStyle name="Separador de milhares 6 9" xfId="18356" xr:uid="{A22637DB-D615-4F5D-8BD9-190BE842C80A}"/>
    <cellStyle name="Separador de milhares 7" xfId="391" xr:uid="{74E77E98-7AE1-49F0-904A-984EE4BCAAFB}"/>
    <cellStyle name="Separador de milhares 7 10" xfId="18357" xr:uid="{AE6416D3-205B-479C-A2C0-A4A50555F9DF}"/>
    <cellStyle name="Separador de milhares 7 11" xfId="7531" xr:uid="{302DA281-744A-47EF-AA89-E2CE70A1C987}"/>
    <cellStyle name="Separador de milhares 7 2" xfId="1340" xr:uid="{069B1B39-BE7C-4395-9A1E-788272DF0701}"/>
    <cellStyle name="Separador de milhares 7 2 2" xfId="4606" xr:uid="{95CF8D1C-6200-4605-9208-CEE5BE55272B}"/>
    <cellStyle name="Separador de milhares 7 2 2 2" xfId="12631" xr:uid="{4773A293-08B9-4E4F-A457-8F4F2F991DD9}"/>
    <cellStyle name="Separador de milhares 7 2 2 2 2" xfId="15149" xr:uid="{5D7615EF-3EBF-4337-9E21-92D5D40E1BE0}"/>
    <cellStyle name="Separador de milhares 7 2 2 2 2 2" xfId="17734" xr:uid="{A54DB259-DD78-4A87-8E9A-DCFFD14F271D}"/>
    <cellStyle name="Separador de milhares 7 2 2 2 2 2 2" xfId="22960" xr:uid="{C63D2245-322B-4F6D-A20B-9ED5F8568CE2}"/>
    <cellStyle name="Separador de milhares 7 2 2 2 2 3" xfId="20391" xr:uid="{E6AE08E7-FF36-4975-8D44-4A7555FED83A}"/>
    <cellStyle name="Separador de milhares 7 2 2 2 3" xfId="16695" xr:uid="{6954AFFB-C989-4AD2-9CF3-D70A510FA999}"/>
    <cellStyle name="Separador de milhares 7 2 2 2 3 2" xfId="21924" xr:uid="{50CFED98-A185-4E40-ADE2-8AEC5730936D}"/>
    <cellStyle name="Separador de milhares 7 2 2 2 4" xfId="19342" xr:uid="{09354790-5085-4F3E-A9E1-D4A47DE76312}"/>
    <cellStyle name="Separador de milhares 7 2 2 3" xfId="14200" xr:uid="{F80AB703-59BB-4870-BE94-2755732999D4}"/>
    <cellStyle name="Separador de milhares 7 2 2 3 2" xfId="17372" xr:uid="{74226FDF-A1C6-42C8-A94B-C53AD03F2B70}"/>
    <cellStyle name="Separador de milhares 7 2 2 3 2 2" xfId="22598" xr:uid="{31640461-CE14-4478-90D7-27C42D2A0259}"/>
    <cellStyle name="Separador de milhares 7 2 2 3 3" xfId="20025" xr:uid="{53F725C3-B784-4F15-B39D-E3550DCB0267}"/>
    <cellStyle name="Separador de milhares 7 2 2 4" xfId="15523" xr:uid="{AE55FDBC-4FBA-4D9C-8140-D4E2DD022F04}"/>
    <cellStyle name="Separador de milhares 7 2 2 4 2" xfId="18095" xr:uid="{E10E4323-061C-4615-8EF4-87CBA4058E54}"/>
    <cellStyle name="Separador de milhares 7 2 2 4 2 2" xfId="23321" xr:uid="{1C981C2B-F040-4009-92C0-971E21B5FF34}"/>
    <cellStyle name="Separador de milhares 7 2 2 4 3" xfId="20765" xr:uid="{29377D66-BF80-44B8-9E23-298BE9C93E18}"/>
    <cellStyle name="Separador de milhares 7 2 2 5" xfId="16082" xr:uid="{97E3BD76-596B-4963-9398-F50952EB3BD1}"/>
    <cellStyle name="Separador de milhares 7 2 2 5 2" xfId="21312" xr:uid="{9AFD4B01-7843-4946-AC37-7EF85209F677}"/>
    <cellStyle name="Separador de milhares 7 2 2 6" xfId="18730" xr:uid="{7E8A424D-C29A-41EC-8F97-AABB44DEC0D0}"/>
    <cellStyle name="Separador de milhares 7 2 2 7" xfId="11989" xr:uid="{774A2DA0-57D8-4B5C-9244-E8E695A674B3}"/>
    <cellStyle name="Separador de milhares 7 2 3" xfId="12358" xr:uid="{8A88953B-0756-4792-BF49-D90723DBA016}"/>
    <cellStyle name="Separador de milhares 7 2 3 2" xfId="14964" xr:uid="{731DC78B-5C51-4F9E-A3E9-7974F96402A3}"/>
    <cellStyle name="Separador de milhares 7 2 3 2 2" xfId="17549" xr:uid="{9484CA02-F967-4E21-AC27-A1BB5E103357}"/>
    <cellStyle name="Separador de milhares 7 2 3 2 2 2" xfId="22775" xr:uid="{7D7D9768-8DB6-47F7-9554-A882DF8E3518}"/>
    <cellStyle name="Separador de milhares 7 2 3 2 3" xfId="20206" xr:uid="{6A8F52EB-78BF-4275-9D2D-C7427B1E7B9B}"/>
    <cellStyle name="Separador de milhares 7 2 3 3" xfId="16422" xr:uid="{192FB1FC-84AA-4548-9D13-813E6CC31C4A}"/>
    <cellStyle name="Separador de milhares 7 2 3 3 2" xfId="21651" xr:uid="{4393B5BF-742F-4751-B4A3-1855E2620E3C}"/>
    <cellStyle name="Separador de milhares 7 2 3 4" xfId="19069" xr:uid="{DB0A657D-2F88-4C6E-9DAC-FAEE3B0A2D52}"/>
    <cellStyle name="Separador de milhares 7 2 4" xfId="13245" xr:uid="{495EEB0E-4A00-4F3D-9C3F-BFA2FD3185AF}"/>
    <cellStyle name="Separador de milhares 7 2 4 2" xfId="17199" xr:uid="{9A47101D-33E0-4CF6-9EDB-A68A1F9A1F7E}"/>
    <cellStyle name="Separador de milhares 7 2 4 2 2" xfId="22425" xr:uid="{68D74DDC-2EED-4EE5-8076-2B2CCA444D61}"/>
    <cellStyle name="Separador de milhares 7 2 4 3" xfId="19845" xr:uid="{62C80E28-E2B7-4D1C-B3A6-A566B76360FD}"/>
    <cellStyle name="Separador de milhares 7 2 5" xfId="15338" xr:uid="{3403F18F-915B-4AFD-B905-2D467C2112F1}"/>
    <cellStyle name="Separador de milhares 7 2 5 2" xfId="17910" xr:uid="{207AA39B-1157-4199-853F-9E15311DE6A7}"/>
    <cellStyle name="Separador de milhares 7 2 5 2 2" xfId="23136" xr:uid="{A6E0F129-30DE-48B9-A4EE-AC8036BD5F63}"/>
    <cellStyle name="Separador de milhares 7 2 5 3" xfId="20580" xr:uid="{0D2DD0C0-41B4-408A-BFD4-F0C2BC749B34}"/>
    <cellStyle name="Separador de milhares 7 2 6" xfId="15822" xr:uid="{730F95ED-72E2-4093-961E-CB8C8E924A7D}"/>
    <cellStyle name="Separador de milhares 7 2 6 2" xfId="21052" xr:uid="{DF2C89F7-E4BF-4C92-B21C-E306825E917A}"/>
    <cellStyle name="Separador de milhares 7 2 7" xfId="18457" xr:uid="{6F98A765-97FA-4D38-9705-591951026531}"/>
    <cellStyle name="Separador de milhares 7 2 8" xfId="9287" xr:uid="{8FE97B7E-6468-4A77-9F90-2F9C4340F53B}"/>
    <cellStyle name="Separador de milhares 7 3" xfId="5911" xr:uid="{8E264A3A-E4E2-46F3-BE38-78AEA4A08FFB}"/>
    <cellStyle name="Separador de milhares 7 3 2" xfId="12017" xr:uid="{CB1F8CA4-DE50-43F7-8A8F-18C167C321C0}"/>
    <cellStyle name="Separador de milhares 7 3 2 2" xfId="12659" xr:uid="{1EF65D41-5753-42DD-AAB1-E7E6A226306A}"/>
    <cellStyle name="Separador de milhares 7 3 2 2 2" xfId="16723" xr:uid="{6C63A828-5B33-4B4D-9245-CAACDE3AEAAF}"/>
    <cellStyle name="Separador de milhares 7 3 2 2 2 2" xfId="21952" xr:uid="{3A517239-2346-43C7-A0A8-2B3D07EDE653}"/>
    <cellStyle name="Separador de milhares 7 3 2 2 3" xfId="19370" xr:uid="{5A2F4F87-5EE7-4904-92AA-40D3F41AC835}"/>
    <cellStyle name="Separador de milhares 7 3 2 3" xfId="15177" xr:uid="{265BFED5-D2ED-4AA4-A792-CEED6D08A6F2}"/>
    <cellStyle name="Separador de milhares 7 3 2 3 2" xfId="17762" xr:uid="{8E9CCF1F-893D-463A-8D0A-67D9BFEE5D30}"/>
    <cellStyle name="Separador de milhares 7 3 2 3 2 2" xfId="22988" xr:uid="{37D8C29C-8637-4196-B693-080D5BDBD090}"/>
    <cellStyle name="Separador de milhares 7 3 2 3 3" xfId="20419" xr:uid="{82C8F981-4B88-4BE6-B02E-AC6E9B8F466F}"/>
    <cellStyle name="Separador de milhares 7 3 2 4" xfId="16110" xr:uid="{3DD22F65-5C3A-4DDD-91D5-208EFF6ACF5B}"/>
    <cellStyle name="Separador de milhares 7 3 2 4 2" xfId="21340" xr:uid="{A5227D03-0359-47CE-A354-D43B4DA8A96C}"/>
    <cellStyle name="Separador de milhares 7 3 2 5" xfId="18758" xr:uid="{A6203ED2-7110-40F9-986C-13D27F96AA4F}"/>
    <cellStyle name="Separador de milhares 7 3 3" xfId="12386" xr:uid="{3066D60D-333B-4BFE-A37F-9E16F90DB352}"/>
    <cellStyle name="Separador de milhares 7 3 3 2" xfId="16450" xr:uid="{C9F0E47E-DD93-4E48-A094-235C75E40791}"/>
    <cellStyle name="Separador de milhares 7 3 3 2 2" xfId="21679" xr:uid="{D42F4190-5D56-40CB-964E-338C4C8AB45A}"/>
    <cellStyle name="Separador de milhares 7 3 3 3" xfId="19097" xr:uid="{BA74F241-C0F1-478D-AFF0-8C330132A9AA}"/>
    <cellStyle name="Separador de milhares 7 3 4" xfId="14806" xr:uid="{44EF0E69-0AEA-426B-A6A5-8E843CDBEF32}"/>
    <cellStyle name="Separador de milhares 7 3 4 2" xfId="17400" xr:uid="{C2331818-1AA2-466B-AFF9-5F859FCB427E}"/>
    <cellStyle name="Separador de milhares 7 3 4 2 2" xfId="22626" xr:uid="{B3984B07-9B35-4D36-9D9A-7B807273247B}"/>
    <cellStyle name="Separador de milhares 7 3 4 3" xfId="20053" xr:uid="{DDE21BA7-83E1-42E2-97F5-D0440F662D61}"/>
    <cellStyle name="Separador de milhares 7 3 5" xfId="15551" xr:uid="{377FE1ED-C528-4B06-9936-7DC4EB3FE2EF}"/>
    <cellStyle name="Separador de milhares 7 3 5 2" xfId="18123" xr:uid="{13E2B0DE-0126-4050-9B05-F35EED32B422}"/>
    <cellStyle name="Separador de milhares 7 3 5 2 2" xfId="23349" xr:uid="{D1087A75-D293-4C0E-A7E4-E2546B48BB53}"/>
    <cellStyle name="Separador de milhares 7 3 5 3" xfId="20793" xr:uid="{6891F701-C63B-4DB6-AD56-7EBD0219C8E3}"/>
    <cellStyle name="Separador de milhares 7 3 6" xfId="15850" xr:uid="{9C7A517F-A920-4286-89A6-16E1F1F17C22}"/>
    <cellStyle name="Separador de milhares 7 3 6 2" xfId="21080" xr:uid="{ADDF45B9-7C95-42BD-9394-874912F71178}"/>
    <cellStyle name="Separador de milhares 7 3 7" xfId="18485" xr:uid="{4205743D-78E4-4E04-BCD8-7A3C6EB18D3D}"/>
    <cellStyle name="Separador de milhares 7 3 8" xfId="10518" xr:uid="{CC76308D-4C3B-43A8-B3EC-F9CDD0BF4FBA}"/>
    <cellStyle name="Separador de milhares 7 4" xfId="4220" xr:uid="{31DD21AD-30C1-476A-A24C-9ECEC85E97DB}"/>
    <cellStyle name="Separador de milhares 7 4 2" xfId="11956" xr:uid="{0DBBAB59-06FC-4DCC-BC41-7B6BCCE37E96}"/>
    <cellStyle name="Separador de milhares 7 4 2 2" xfId="12598" xr:uid="{7E849710-BC30-4C45-AE60-FA2029ACEB04}"/>
    <cellStyle name="Separador de milhares 7 4 2 2 2" xfId="16662" xr:uid="{9B06155B-4918-4ECB-AFC4-6BF181DECF55}"/>
    <cellStyle name="Separador de milhares 7 4 2 2 2 2" xfId="21891" xr:uid="{6DB1C348-8C3D-45AD-BB17-51166B34C89E}"/>
    <cellStyle name="Separador de milhares 7 4 2 2 3" xfId="19309" xr:uid="{F1E46A71-60BA-41EE-B4F3-73B7408100AE}"/>
    <cellStyle name="Separador de milhares 7 4 2 3" xfId="15116" xr:uid="{35422516-3B1D-4DED-BD49-A9E3C8416B46}"/>
    <cellStyle name="Separador de milhares 7 4 2 3 2" xfId="17701" xr:uid="{F7C5AD84-D648-42D7-8262-58F510A2E9BB}"/>
    <cellStyle name="Separador de milhares 7 4 2 3 2 2" xfId="22927" xr:uid="{4DACE0F0-2745-4119-92DA-930B12FFD8B7}"/>
    <cellStyle name="Separador de milhares 7 4 2 3 3" xfId="20358" xr:uid="{83533BE9-4734-4835-AAD8-41CF868CDAD5}"/>
    <cellStyle name="Separador de milhares 7 4 2 4" xfId="16049" xr:uid="{5E305718-A9BA-43B0-AEC9-ABFC8FAD9B83}"/>
    <cellStyle name="Separador de milhares 7 4 2 4 2" xfId="21279" xr:uid="{BFDB0DAB-4530-49F7-A44F-89EF625111BD}"/>
    <cellStyle name="Separador de milhares 7 4 2 5" xfId="18697" xr:uid="{547B9B20-C176-48B2-9B50-C8A41AC593C4}"/>
    <cellStyle name="Separador de milhares 7 4 3" xfId="12319" xr:uid="{9A4EAB23-53DD-41A6-89DF-E8698C69363B}"/>
    <cellStyle name="Separador de milhares 7 4 3 2" xfId="16384" xr:uid="{C4EEF52B-51D2-4785-BE5D-FB4EEF923C75}"/>
    <cellStyle name="Separador de milhares 7 4 3 2 2" xfId="21613" xr:uid="{B383D195-D762-452C-80CD-A836D37181C2}"/>
    <cellStyle name="Separador de milhares 7 4 3 3" xfId="19031" xr:uid="{06BF60F0-F3F0-4404-BF87-8D77EC380FFE}"/>
    <cellStyle name="Separador de milhares 7 4 4" xfId="14140" xr:uid="{D9DA79D6-0BD4-4D07-AA30-EDF292D5815A}"/>
    <cellStyle name="Separador de milhares 7 4 4 2" xfId="17334" xr:uid="{16BF6C0C-B20F-4DCE-943B-3DEA091504A7}"/>
    <cellStyle name="Separador de milhares 7 4 4 2 2" xfId="22560" xr:uid="{F74BE982-9D7F-400A-A369-3415F111F395}"/>
    <cellStyle name="Separador de milhares 7 4 4 3" xfId="19987" xr:uid="{1A12C305-660F-438A-9D08-6075FAD0DF01}"/>
    <cellStyle name="Separador de milhares 7 4 5" xfId="15490" xr:uid="{47626D7F-58B8-4BD8-95CF-A3FFE587F830}"/>
    <cellStyle name="Separador de milhares 7 4 5 2" xfId="18062" xr:uid="{E1D62FDD-5F1B-4A7D-80E2-B944325AAA3A}"/>
    <cellStyle name="Separador de milhares 7 4 5 2 2" xfId="23288" xr:uid="{E56FAA9D-7289-44A9-92E8-55D90CEA5896}"/>
    <cellStyle name="Separador de milhares 7 4 5 3" xfId="20732" xr:uid="{45839049-2828-4C5D-ADAB-99A13A896579}"/>
    <cellStyle name="Separador de milhares 7 4 6" xfId="15789" xr:uid="{9D883B4F-6A41-46A0-8106-05A3F8226204}"/>
    <cellStyle name="Separador de milhares 7 4 6 2" xfId="21019" xr:uid="{38D6445F-1A94-4025-AAA7-5D70AC0B7D3A}"/>
    <cellStyle name="Separador de milhares 7 4 7" xfId="18419" xr:uid="{2CD11A45-BF84-479D-AD6F-139F7CF3E04B}"/>
    <cellStyle name="Separador de milhares 7 4 8" xfId="9198" xr:uid="{CD4817FA-43DD-44FF-906F-B08D52D23C62}"/>
    <cellStyle name="Separador de milhares 7 5" xfId="2440" xr:uid="{FCE996F6-99F4-46FA-9795-39BD7D856111}"/>
    <cellStyle name="Separador de milhares 7 5 2" xfId="12539" xr:uid="{9B09DA9B-28B2-4E31-A930-EAAB0E2C95C5}"/>
    <cellStyle name="Separador de milhares 7 5 2 2" xfId="15057" xr:uid="{796B9585-D8F5-43D2-B8F6-B8F537E774B4}"/>
    <cellStyle name="Separador de milhares 7 5 2 2 2" xfId="17642" xr:uid="{1B26E80D-78DB-446F-9059-7CB76AA0B061}"/>
    <cellStyle name="Separador de milhares 7 5 2 2 2 2" xfId="22868" xr:uid="{7CF33682-BB0F-4E7C-8126-F820B413C3ED}"/>
    <cellStyle name="Separador de milhares 7 5 2 2 3" xfId="20299" xr:uid="{52F5686B-8149-45B0-A303-9F7BF4FFF6B2}"/>
    <cellStyle name="Separador de milhares 7 5 2 3" xfId="16603" xr:uid="{3FFAE487-DDB3-49FE-9A84-B95389E1C877}"/>
    <cellStyle name="Separador de milhares 7 5 2 3 2" xfId="21832" xr:uid="{B7230157-5586-4AB0-8D3A-6B44DBDDBDE6}"/>
    <cellStyle name="Separador de milhares 7 5 2 4" xfId="19250" xr:uid="{07AB209C-34D6-46A6-9266-75D3D1C55F0E}"/>
    <cellStyle name="Separador de milhares 7 5 3" xfId="13528" xr:uid="{1DF2BC41-E37A-4534-AA7F-157BB021F1E0}"/>
    <cellStyle name="Separador de milhares 7 5 3 2" xfId="17293" xr:uid="{7FA0410D-8381-4F53-B72B-0ABD5BAD74FC}"/>
    <cellStyle name="Separador de milhares 7 5 3 2 2" xfId="22519" xr:uid="{E714743F-19F8-4CD3-99D5-7B82880FF84E}"/>
    <cellStyle name="Separador de milhares 7 5 3 3" xfId="19941" xr:uid="{ABAD64ED-E3CD-45E4-BEE4-A1CE4B9F36EC}"/>
    <cellStyle name="Separador de milhares 7 5 4" xfId="15431" xr:uid="{F287A3DE-2E92-4126-A81F-63A4D8BA5F39}"/>
    <cellStyle name="Separador de milhares 7 5 4 2" xfId="18003" xr:uid="{AA310585-CE33-4922-8769-DE3C40A7AD41}"/>
    <cellStyle name="Separador de milhares 7 5 4 2 2" xfId="23229" xr:uid="{203E1561-3CCC-4AB2-9AA1-E424DC632092}"/>
    <cellStyle name="Separador de milhares 7 5 4 3" xfId="20673" xr:uid="{28A4F55D-62FE-49C8-8372-A41F4FCA7098}"/>
    <cellStyle name="Separador de milhares 7 5 5" xfId="15990" xr:uid="{0238D300-6A95-4C02-B777-3FA4D3106B55}"/>
    <cellStyle name="Separador de milhares 7 5 5 2" xfId="21220" xr:uid="{A947B9A5-8EA7-4F92-B118-B04B7C9EDB2A}"/>
    <cellStyle name="Separador de milhares 7 5 6" xfId="18638" xr:uid="{FD5E08F5-A334-4C44-B154-8453B16DA636}"/>
    <cellStyle name="Separador de milhares 7 5 7" xfId="11897" xr:uid="{F4826B07-7576-494D-9466-47B25FBCB14A}"/>
    <cellStyle name="Separador de milhares 7 6" xfId="12257" xr:uid="{0295E69B-6793-43F4-8413-61A81D86D8AD}"/>
    <cellStyle name="Separador de milhares 7 6 2" xfId="14922" xr:uid="{F9BE8E86-EE70-45F9-AB45-F6902F678DB9}"/>
    <cellStyle name="Separador de milhares 7 6 2 2" xfId="17507" xr:uid="{FA1951A5-1793-419B-960F-D3807ADD2A00}"/>
    <cellStyle name="Separador de milhares 7 6 2 2 2" xfId="22733" xr:uid="{EEBC8E74-8C5D-48C6-A459-52644F814D84}"/>
    <cellStyle name="Separador de milhares 7 6 2 3" xfId="20164" xr:uid="{FCF0002B-3B5A-468C-9439-3E0777C02DEF}"/>
    <cellStyle name="Separador de milhares 7 6 3" xfId="16322" xr:uid="{DD4764C8-6ACF-408B-BBEC-686836510079}"/>
    <cellStyle name="Separador de milhares 7 6 3 2" xfId="21551" xr:uid="{E2BEAE7D-1469-48CF-B4C4-432A9F7AF194}"/>
    <cellStyle name="Separador de milhares 7 6 4" xfId="18969" xr:uid="{4D03DD98-4C89-4C91-8AB5-24E6C0792663}"/>
    <cellStyle name="Separador de milhares 7 7" xfId="13133" xr:uid="{9FFD7F1E-B7AE-4A53-9A4F-69F0448AE94D}"/>
    <cellStyle name="Separador de milhares 7 7 2" xfId="17157" xr:uid="{023F9A27-EECB-4C7E-898E-8AAEE0CB5A7C}"/>
    <cellStyle name="Separador de milhares 7 7 2 2" xfId="22383" xr:uid="{F0764712-1B1B-4F7A-97B8-90383153E2F8}"/>
    <cellStyle name="Separador de milhares 7 7 3" xfId="19801" xr:uid="{784AE76B-FA95-4AD3-B7F9-5D98349678BA}"/>
    <cellStyle name="Separador de milhares 7 8" xfId="15296" xr:uid="{C927F73E-D6E9-4144-9520-0EC813E1131D}"/>
    <cellStyle name="Separador de milhares 7 8 2" xfId="17868" xr:uid="{BB077DDD-DFE6-41D0-8566-CF35CFC9413B}"/>
    <cellStyle name="Separador de milhares 7 8 2 2" xfId="23094" xr:uid="{791CE110-944A-45DD-97B2-0937462E7564}"/>
    <cellStyle name="Separador de milhares 7 8 3" xfId="20538" xr:uid="{2955605E-F2B7-4C15-9482-23B0F9163416}"/>
    <cellStyle name="Separador de milhares 7 9" xfId="15730" xr:uid="{EE842F11-FA65-40B9-A994-98A7C2E16152}"/>
    <cellStyle name="Separador de milhares 7 9 2" xfId="20960" xr:uid="{A83FD502-607A-4668-B0BD-D71E2058642D}"/>
    <cellStyle name="Separador de milhares 8" xfId="406" xr:uid="{3F13CA32-BE07-46BA-B565-865BC872796A}"/>
    <cellStyle name="Separador de milhares 8 10" xfId="18358" xr:uid="{C82B83B6-D385-4811-8AFF-98A332343A55}"/>
    <cellStyle name="Separador de milhares 8 11" xfId="7546" xr:uid="{A4193400-EA09-41B2-B9F4-16C3089A3F99}"/>
    <cellStyle name="Separador de milhares 8 2" xfId="1355" xr:uid="{C4DC015F-D696-4501-B1D9-E7C1D6697D1E}"/>
    <cellStyle name="Separador de milhares 8 2 2" xfId="4651" xr:uid="{3BDED2D9-6F28-4848-89D3-25E2F610B3F5}"/>
    <cellStyle name="Separador de milhares 8 2 2 2" xfId="12634" xr:uid="{708839FE-4CB6-4A98-BEFF-9BAD60E809F2}"/>
    <cellStyle name="Separador de milhares 8 2 2 2 2" xfId="15152" xr:uid="{656C9686-AADE-4292-9373-E8E4488BF094}"/>
    <cellStyle name="Separador de milhares 8 2 2 2 2 2" xfId="17737" xr:uid="{CA94C478-77B2-4DFC-988C-C87A16EA5ED0}"/>
    <cellStyle name="Separador de milhares 8 2 2 2 2 2 2" xfId="22963" xr:uid="{60AEAF7C-EA17-4AB7-B063-AF0124F0A993}"/>
    <cellStyle name="Separador de milhares 8 2 2 2 2 3" xfId="20394" xr:uid="{C9A897C7-B087-48BB-B28C-C7A2CD6E153D}"/>
    <cellStyle name="Separador de milhares 8 2 2 2 3" xfId="16698" xr:uid="{E8A02645-8322-4FCD-8E12-D93F90D2571E}"/>
    <cellStyle name="Separador de milhares 8 2 2 2 3 2" xfId="21927" xr:uid="{5E6B74FD-8A15-4217-8CB4-6D54D22ABBA3}"/>
    <cellStyle name="Separador de milhares 8 2 2 2 4" xfId="19345" xr:uid="{28D9310A-E0D7-45CA-AE03-DA03903AB2B0}"/>
    <cellStyle name="Separador de milhares 8 2 2 3" xfId="14204" xr:uid="{A65ECE51-424F-4FDF-9AD2-93E5B11856C0}"/>
    <cellStyle name="Separador de milhares 8 2 2 3 2" xfId="17375" xr:uid="{1303824F-47FC-40BB-B622-F60E62D6F6FD}"/>
    <cellStyle name="Separador de milhares 8 2 2 3 2 2" xfId="22601" xr:uid="{AA40CD07-A61D-4627-B285-E60318367E76}"/>
    <cellStyle name="Separador de milhares 8 2 2 3 3" xfId="20028" xr:uid="{3D33E6A8-E7E0-4666-AF80-F850CB1A7635}"/>
    <cellStyle name="Separador de milhares 8 2 2 4" xfId="15526" xr:uid="{717DA4C1-3DEB-443E-8C8D-5810E16CBAB8}"/>
    <cellStyle name="Separador de milhares 8 2 2 4 2" xfId="18098" xr:uid="{5DD00285-B6AD-429B-8D07-B742F6EF7862}"/>
    <cellStyle name="Separador de milhares 8 2 2 4 2 2" xfId="23324" xr:uid="{E1298B4E-CDE9-4839-9EED-58B0B356151C}"/>
    <cellStyle name="Separador de milhares 8 2 2 4 3" xfId="20768" xr:uid="{C1DE7465-97AD-4AC7-B04C-76E7A6462041}"/>
    <cellStyle name="Separador de milhares 8 2 2 5" xfId="16085" xr:uid="{F235A110-23B2-4DDC-B59D-1AB877153364}"/>
    <cellStyle name="Separador de milhares 8 2 2 5 2" xfId="21315" xr:uid="{F92F78C5-146B-4FDA-8F01-B8F55DF015EC}"/>
    <cellStyle name="Separador de milhares 8 2 2 6" xfId="18733" xr:uid="{762B7E95-30B3-4EB2-9F4A-199BC01F4F61}"/>
    <cellStyle name="Separador de milhares 8 2 2 7" xfId="11992" xr:uid="{C8C261C5-63C2-44BC-B381-829A97A0E57A}"/>
    <cellStyle name="Separador de milhares 8 2 3" xfId="12361" xr:uid="{EBEAE56A-EA23-41E7-8E53-72FBE25FB843}"/>
    <cellStyle name="Separador de milhares 8 2 3 2" xfId="14965" xr:uid="{2161C573-DE2A-465C-8F57-4A751E0479A6}"/>
    <cellStyle name="Separador de milhares 8 2 3 2 2" xfId="17550" xr:uid="{8A1AC732-EB7E-4AFE-84F8-3311579E2775}"/>
    <cellStyle name="Separador de milhares 8 2 3 2 2 2" xfId="22776" xr:uid="{896FF971-11E9-43DD-8DC8-4456ADD4AD25}"/>
    <cellStyle name="Separador de milhares 8 2 3 2 3" xfId="20207" xr:uid="{E9618A13-487D-4FAC-9908-D5CBA2B026C4}"/>
    <cellStyle name="Separador de milhares 8 2 3 3" xfId="16425" xr:uid="{1C6DB8F4-6E82-4F5A-8C9A-88815587D292}"/>
    <cellStyle name="Separador de milhares 8 2 3 3 2" xfId="21654" xr:uid="{BC8254F2-5D70-456A-8036-6C44DFD372F5}"/>
    <cellStyle name="Separador de milhares 8 2 3 4" xfId="19072" xr:uid="{A9C442FB-BBE3-45C3-B09B-F4E39378058B}"/>
    <cellStyle name="Separador de milhares 8 2 4" xfId="13247" xr:uid="{795558A2-9005-40A8-AB2C-2F75B9DF3697}"/>
    <cellStyle name="Separador de milhares 8 2 4 2" xfId="17200" xr:uid="{55FDFC9D-8FBE-49C1-A005-CD2366AE8180}"/>
    <cellStyle name="Separador de milhares 8 2 4 2 2" xfId="22426" xr:uid="{CEB9EAE3-1A83-41EC-A8C5-65B2E5757444}"/>
    <cellStyle name="Separador de milhares 8 2 4 3" xfId="19846" xr:uid="{1D457CBD-E972-4926-9DC8-537EBD1E66C0}"/>
    <cellStyle name="Separador de milhares 8 2 5" xfId="15339" xr:uid="{AF1D8D7F-CF00-47F6-8178-9C6F25167663}"/>
    <cellStyle name="Separador de milhares 8 2 5 2" xfId="17911" xr:uid="{FEFC7B0C-F92F-4A59-9076-EDD3CEBC1644}"/>
    <cellStyle name="Separador de milhares 8 2 5 2 2" xfId="23137" xr:uid="{88657A1F-5921-4034-8D05-28C6C0DDC1D9}"/>
    <cellStyle name="Separador de milhares 8 2 5 3" xfId="20581" xr:uid="{E6220CD2-55E8-459D-8761-DA26224B5B1A}"/>
    <cellStyle name="Separador de milhares 8 2 6" xfId="15825" xr:uid="{E87AEC91-0937-4920-98E6-0EB204C98739}"/>
    <cellStyle name="Separador de milhares 8 2 6 2" xfId="21055" xr:uid="{DFB11C3F-F767-4BFD-A9B6-89D673CF2EA2}"/>
    <cellStyle name="Separador de milhares 8 2 7" xfId="18460" xr:uid="{BEC14B30-C913-4FBE-BC77-9498C478C5D1}"/>
    <cellStyle name="Separador de milhares 8 2 8" xfId="9291" xr:uid="{7236F6C3-32BE-4DA4-BC44-B2F8803893DD}"/>
    <cellStyle name="Separador de milhares 8 3" xfId="5917" xr:uid="{BADF08ED-34ED-44B0-A5BC-116B8122F97C}"/>
    <cellStyle name="Separador de milhares 8 3 2" xfId="12022" xr:uid="{3FAE4538-E55D-4744-B774-944958C101B9}"/>
    <cellStyle name="Separador de milhares 8 3 2 2" xfId="12664" xr:uid="{A03D6D69-68A7-488E-8B9C-A8A849940152}"/>
    <cellStyle name="Separador de milhares 8 3 2 2 2" xfId="16728" xr:uid="{98D62379-ADB6-4CED-882C-953FF6B1363A}"/>
    <cellStyle name="Separador de milhares 8 3 2 2 2 2" xfId="21957" xr:uid="{33DD43D8-1296-4314-AECE-B5D4B1E2C9B8}"/>
    <cellStyle name="Separador de milhares 8 3 2 2 3" xfId="19375" xr:uid="{5C4735A4-21F7-4105-804C-864B40E03DEA}"/>
    <cellStyle name="Separador de milhares 8 3 2 3" xfId="15182" xr:uid="{3390F32B-B910-4DB4-8539-5B78E9468965}"/>
    <cellStyle name="Separador de milhares 8 3 2 3 2" xfId="17767" xr:uid="{56B0EB51-B88D-456F-A4D8-0EEED4B99236}"/>
    <cellStyle name="Separador de milhares 8 3 2 3 2 2" xfId="22993" xr:uid="{C83FAE8E-6D9B-42AC-81C2-783BE1AE21A7}"/>
    <cellStyle name="Separador de milhares 8 3 2 3 3" xfId="20424" xr:uid="{6101944A-C6D2-43BC-9FCE-2699735A9611}"/>
    <cellStyle name="Separador de milhares 8 3 2 4" xfId="16115" xr:uid="{3A8D5E9A-C618-4D69-9E19-D9D41A722492}"/>
    <cellStyle name="Separador de milhares 8 3 2 4 2" xfId="21345" xr:uid="{5ED19A44-3C79-4069-87F9-7B7387E4A172}"/>
    <cellStyle name="Separador de milhares 8 3 2 5" xfId="18763" xr:uid="{75299BE9-9787-4049-A051-0F19DC1AB8EE}"/>
    <cellStyle name="Separador de milhares 8 3 3" xfId="12391" xr:uid="{C5815AB8-1F32-4781-89D0-DC8EA2D6F1BA}"/>
    <cellStyle name="Separador de milhares 8 3 3 2" xfId="16455" xr:uid="{2DB109DA-4154-49CA-9E14-59E3ED5DEC42}"/>
    <cellStyle name="Separador de milhares 8 3 3 2 2" xfId="21684" xr:uid="{3B9E11CA-6EEC-4E8D-BFE5-FEA82BB2A536}"/>
    <cellStyle name="Separador de milhares 8 3 3 3" xfId="19102" xr:uid="{3A7A1B9A-AE9E-459D-B58A-AB364A1FA948}"/>
    <cellStyle name="Separador de milhares 8 3 4" xfId="14811" xr:uid="{9BA8615E-3A14-40D2-97FC-5EAB52CC3496}"/>
    <cellStyle name="Separador de milhares 8 3 4 2" xfId="17405" xr:uid="{88BD74F8-0619-4AAC-A6DF-ECF32DB4E6D0}"/>
    <cellStyle name="Separador de milhares 8 3 4 2 2" xfId="22631" xr:uid="{4AB8372B-0B8F-4E8A-B0A0-CC5D5509F914}"/>
    <cellStyle name="Separador de milhares 8 3 4 3" xfId="20058" xr:uid="{E77B482E-749E-48CD-AC43-2EBDE06C9DBF}"/>
    <cellStyle name="Separador de milhares 8 3 5" xfId="15556" xr:uid="{45BEF38A-232F-454E-8351-036D41041D44}"/>
    <cellStyle name="Separador de milhares 8 3 5 2" xfId="18128" xr:uid="{3DBAB2F8-C37B-47F7-B834-84F3FA181F77}"/>
    <cellStyle name="Separador de milhares 8 3 5 2 2" xfId="23354" xr:uid="{CCD87CA3-745A-48CD-A130-425E3C15DB40}"/>
    <cellStyle name="Separador de milhares 8 3 5 3" xfId="20798" xr:uid="{C4090FBA-94DE-4234-A231-92CBB233856F}"/>
    <cellStyle name="Separador de milhares 8 3 6" xfId="15855" xr:uid="{7747325C-8CC3-4B55-9D5A-CCECAB2E09AD}"/>
    <cellStyle name="Separador de milhares 8 3 6 2" xfId="21085" xr:uid="{FB095CD4-E0B2-4E67-960F-20288DD0B6FA}"/>
    <cellStyle name="Separador de milhares 8 3 7" xfId="18490" xr:uid="{03488626-E37D-42CD-AA6D-78CFDD8A4AA6}"/>
    <cellStyle name="Separador de milhares 8 3 8" xfId="10524" xr:uid="{EEA1E174-6B6B-4107-BC94-6B8B146D33E1}"/>
    <cellStyle name="Separador de milhares 8 4" xfId="4298" xr:uid="{E909F0AB-F40E-4222-A6BA-9DF811500409}"/>
    <cellStyle name="Separador de milhares 8 4 2" xfId="11961" xr:uid="{E087A607-EA81-46EF-8792-4A3464820F62}"/>
    <cellStyle name="Separador de milhares 8 4 2 2" xfId="12603" xr:uid="{E2023118-7413-491B-915C-B5ED4D40C86E}"/>
    <cellStyle name="Separador de milhares 8 4 2 2 2" xfId="16667" xr:uid="{86EC75AC-2AEE-4D32-A25B-6238F65A6BDA}"/>
    <cellStyle name="Separador de milhares 8 4 2 2 2 2" xfId="21896" xr:uid="{06831731-E609-4D00-965F-B9E24128D06F}"/>
    <cellStyle name="Separador de milhares 8 4 2 2 3" xfId="19314" xr:uid="{58DD39F7-60B6-4C21-88CB-EB6AB74BB816}"/>
    <cellStyle name="Separador de milhares 8 4 2 3" xfId="15121" xr:uid="{6C56248D-37F3-408B-BFFB-2E6AC3924376}"/>
    <cellStyle name="Separador de milhares 8 4 2 3 2" xfId="17706" xr:uid="{B4138256-B5DC-40A4-8948-0FB78023C8CD}"/>
    <cellStyle name="Separador de milhares 8 4 2 3 2 2" xfId="22932" xr:uid="{D975E176-B18E-48C7-BCB7-419E91CB28CE}"/>
    <cellStyle name="Separador de milhares 8 4 2 3 3" xfId="20363" xr:uid="{2AF32DFD-C1B1-4C53-BFC8-9CDD2E36A76C}"/>
    <cellStyle name="Separador de milhares 8 4 2 4" xfId="16054" xr:uid="{A8750355-303E-4EC1-AE83-4DFA09970074}"/>
    <cellStyle name="Separador de milhares 8 4 2 4 2" xfId="21284" xr:uid="{A7798454-FE91-4A79-9104-313535445FED}"/>
    <cellStyle name="Separador de milhares 8 4 2 5" xfId="18702" xr:uid="{7811A9D9-42C0-4F17-8338-552B3118408C}"/>
    <cellStyle name="Separador de milhares 8 4 3" xfId="12329" xr:uid="{E65FE548-C9C6-4886-AA02-8F63705300F7}"/>
    <cellStyle name="Separador de milhares 8 4 3 2" xfId="16394" xr:uid="{5EFB3D3F-08A3-4784-A916-F77C23E5F0A3}"/>
    <cellStyle name="Separador de milhares 8 4 3 2 2" xfId="21623" xr:uid="{31B7FFC5-AC91-4C23-987F-2CF34FCB34B3}"/>
    <cellStyle name="Separador de milhares 8 4 3 3" xfId="19041" xr:uid="{E2798631-2204-40CD-A0CE-2A2020DC06D4}"/>
    <cellStyle name="Separador de milhares 8 4 4" xfId="14150" xr:uid="{28FC947F-46C9-49CE-8EF9-46918D8F0848}"/>
    <cellStyle name="Separador de milhares 8 4 4 2" xfId="17344" xr:uid="{DCA8AE67-5FBC-4B50-BEEC-C50F14CC5CD1}"/>
    <cellStyle name="Separador de milhares 8 4 4 2 2" xfId="22570" xr:uid="{902610B1-9383-47CE-B7C4-CDF9BC80B073}"/>
    <cellStyle name="Separador de milhares 8 4 4 3" xfId="19997" xr:uid="{CAF4DE92-1B6D-4A4C-AC98-7BA0E82447FF}"/>
    <cellStyle name="Separador de milhares 8 4 5" xfId="15495" xr:uid="{9C582246-DBAA-41F9-88BC-DC57C19C452B}"/>
    <cellStyle name="Separador de milhares 8 4 5 2" xfId="18067" xr:uid="{D84ACF2E-D3C3-442C-ACEF-268808B91DD2}"/>
    <cellStyle name="Separador de milhares 8 4 5 2 2" xfId="23293" xr:uid="{232B2000-4481-440A-B4F4-D8D3D770CBFA}"/>
    <cellStyle name="Separador de milhares 8 4 5 3" xfId="20737" xr:uid="{C7668C20-AF66-4710-AF3E-817E88E09EDA}"/>
    <cellStyle name="Separador de milhares 8 4 6" xfId="15794" xr:uid="{F291D8AA-7183-4CB1-A88B-42A9C245E714}"/>
    <cellStyle name="Separador de milhares 8 4 6 2" xfId="21024" xr:uid="{5599BA3A-79B8-4CBB-80CA-6509F228C714}"/>
    <cellStyle name="Separador de milhares 8 4 7" xfId="18429" xr:uid="{D0DC3AA2-CB04-46D9-9189-C69A756F1D25}"/>
    <cellStyle name="Separador de milhares 8 4 8" xfId="9204" xr:uid="{B88C765F-FB53-43F5-AE45-7EDCDABC56DB}"/>
    <cellStyle name="Separador de milhares 8 5" xfId="2455" xr:uid="{F6B89686-CD59-48AE-ABD7-ACDDDAAC25D0}"/>
    <cellStyle name="Separador de milhares 8 5 2" xfId="12540" xr:uid="{5B175DBF-E4C2-4BC2-B778-76EAECEEFAA2}"/>
    <cellStyle name="Separador de milhares 8 5 2 2" xfId="15058" xr:uid="{BEE83296-59F0-4477-9C8B-27F5890C0C94}"/>
    <cellStyle name="Separador de milhares 8 5 2 2 2" xfId="17643" xr:uid="{482E7A4F-FDAC-4658-B324-97E861DE4603}"/>
    <cellStyle name="Separador de milhares 8 5 2 2 2 2" xfId="22869" xr:uid="{73573659-00AB-45D8-9FF4-2751524C2DFB}"/>
    <cellStyle name="Separador de milhares 8 5 2 2 3" xfId="20300" xr:uid="{94BF7943-7AD3-4657-B9B8-33B4F505629B}"/>
    <cellStyle name="Separador de milhares 8 5 2 3" xfId="16604" xr:uid="{9EB221B9-0E72-48E8-9590-7D7A797441BC}"/>
    <cellStyle name="Separador de milhares 8 5 2 3 2" xfId="21833" xr:uid="{D7807711-65A3-4F9C-AB47-312A74279537}"/>
    <cellStyle name="Separador de milhares 8 5 2 4" xfId="19251" xr:uid="{41B61557-8653-44DD-A925-A8BCF93C3B94}"/>
    <cellStyle name="Separador de milhares 8 5 3" xfId="13543" xr:uid="{67A35EFB-FF1F-450D-BCC7-7A726BD08F6D}"/>
    <cellStyle name="Separador de milhares 8 5 3 2" xfId="17294" xr:uid="{93122E14-0A88-4560-97E9-D4CAD7D61C6B}"/>
    <cellStyle name="Separador de milhares 8 5 3 2 2" xfId="22520" xr:uid="{C4715AA6-AA21-4D25-85CD-B46A713FC66E}"/>
    <cellStyle name="Separador de milhares 8 5 3 3" xfId="19942" xr:uid="{A315706C-0A45-4B61-8E7E-B1D6249A4B9C}"/>
    <cellStyle name="Separador de milhares 8 5 4" xfId="15432" xr:uid="{63A64A46-FEF4-4CBF-8C52-3CD98F889D75}"/>
    <cellStyle name="Separador de milhares 8 5 4 2" xfId="18004" xr:uid="{6B271297-910C-408C-AD22-57E59DAB9A74}"/>
    <cellStyle name="Separador de milhares 8 5 4 2 2" xfId="23230" xr:uid="{F9347B27-D952-4BE4-9CEF-F48B8ECF38A9}"/>
    <cellStyle name="Separador de milhares 8 5 4 3" xfId="20674" xr:uid="{226FF6B8-3CDC-4148-8FC1-A41DEA886522}"/>
    <cellStyle name="Separador de milhares 8 5 5" xfId="15991" xr:uid="{C70822A4-99C7-4BFA-8E80-2701131200A5}"/>
    <cellStyle name="Separador de milhares 8 5 5 2" xfId="21221" xr:uid="{73F41B26-6DEC-494E-A57B-2317474530B6}"/>
    <cellStyle name="Separador de milhares 8 5 6" xfId="18639" xr:uid="{FC04A06B-906A-436A-974D-DAE5C8EA5426}"/>
    <cellStyle name="Separador de milhares 8 5 7" xfId="11898" xr:uid="{7D449CD3-1645-46B7-90DB-9349F06F3B63}"/>
    <cellStyle name="Separador de milhares 8 6" xfId="12258" xr:uid="{545CBDDA-67D9-4347-9D5C-B9B5734245AF}"/>
    <cellStyle name="Separador de milhares 8 6 2" xfId="14923" xr:uid="{40A75D8F-A723-4462-9ED6-3DA49E479534}"/>
    <cellStyle name="Separador de milhares 8 6 2 2" xfId="17508" xr:uid="{2B13A916-6F1B-4909-A035-416C7FA5A4F5}"/>
    <cellStyle name="Separador de milhares 8 6 2 2 2" xfId="22734" xr:uid="{30562A24-341D-4CA5-85BC-8FFF2C3DD356}"/>
    <cellStyle name="Separador de milhares 8 6 2 3" xfId="20165" xr:uid="{763F9735-454F-491A-8E23-9AD73ABFC095}"/>
    <cellStyle name="Separador de milhares 8 6 3" xfId="16323" xr:uid="{1AA2AB3B-035E-494A-8169-8AEFFABB5EFE}"/>
    <cellStyle name="Separador de milhares 8 6 3 2" xfId="21552" xr:uid="{71FE838F-5B64-4DF2-BC6C-EE1D662337E2}"/>
    <cellStyle name="Separador de milhares 8 6 4" xfId="18970" xr:uid="{55AD03F5-2567-4998-91C6-E54617ED2CCE}"/>
    <cellStyle name="Separador de milhares 8 7" xfId="13135" xr:uid="{29DCFC02-4A92-477B-8F9F-E02BB98B8E6D}"/>
    <cellStyle name="Separador de milhares 8 7 2" xfId="17158" xr:uid="{564E510F-047C-4FDF-8B97-AA3A96CE5132}"/>
    <cellStyle name="Separador de milhares 8 7 2 2" xfId="22384" xr:uid="{58BA5CE9-B0A6-440D-BEA7-C551AC784695}"/>
    <cellStyle name="Separador de milhares 8 7 3" xfId="19802" xr:uid="{BF1A9D3C-8D6D-4E79-A355-C0FAF9E36635}"/>
    <cellStyle name="Separador de milhares 8 8" xfId="15297" xr:uid="{DEAD7ADD-BBCA-430E-A2C0-3C6B2A41FEE7}"/>
    <cellStyle name="Separador de milhares 8 8 2" xfId="17869" xr:uid="{709926E6-7A87-4225-8EDF-D54829F830B2}"/>
    <cellStyle name="Separador de milhares 8 8 2 2" xfId="23095" xr:uid="{01A78DE5-6174-4C33-9D47-656E04C4AB9A}"/>
    <cellStyle name="Separador de milhares 8 8 3" xfId="20539" xr:uid="{6752C691-CB2B-4755-9C6D-D78B7A359032}"/>
    <cellStyle name="Separador de milhares 8 9" xfId="15731" xr:uid="{383B9CB9-8591-43E9-98D8-39F43EF4F313}"/>
    <cellStyle name="Separador de milhares 8 9 2" xfId="20961" xr:uid="{0265CB3A-0625-4131-B33B-A4099D0611F1}"/>
    <cellStyle name="Separador de milhares 9" xfId="421" xr:uid="{68BA3459-84B1-4124-A2AA-2F6C41089B38}"/>
    <cellStyle name="Separador de milhares 9 10" xfId="18364" xr:uid="{D624F93A-4607-4640-A75E-A7C2A4FF8E9B}"/>
    <cellStyle name="Separador de milhares 9 11" xfId="7584" xr:uid="{623FD1E1-001C-44B8-B09B-04E1BFF166C7}"/>
    <cellStyle name="Separador de milhares 9 2" xfId="1370" xr:uid="{0334BC94-DDE1-4C81-9A1D-15B666DA7644}"/>
    <cellStyle name="Separador de milhares 9 2 2" xfId="4666" xr:uid="{B6A4ECBD-C825-4DD8-B68F-0E89BC30C521}"/>
    <cellStyle name="Separador de milhares 9 2 2 2" xfId="12635" xr:uid="{26EDEA6B-00DB-402E-95A8-C4A87ABA78BD}"/>
    <cellStyle name="Separador de milhares 9 2 2 2 2" xfId="15153" xr:uid="{956CE5A0-0C40-4B8E-B43F-39AA35FCDAFF}"/>
    <cellStyle name="Separador de milhares 9 2 2 2 2 2" xfId="17738" xr:uid="{84E0196C-3ED6-42F6-A991-641D28FD7E57}"/>
    <cellStyle name="Separador de milhares 9 2 2 2 2 2 2" xfId="22964" xr:uid="{188A9BFB-0E3D-4310-90FA-55D68C6C2E51}"/>
    <cellStyle name="Separador de milhares 9 2 2 2 2 3" xfId="20395" xr:uid="{CA581D35-B95A-4E2B-B7F6-B8508ADC98CD}"/>
    <cellStyle name="Separador de milhares 9 2 2 2 3" xfId="16699" xr:uid="{6BC30D2B-02EA-43DA-AEB1-1B2227BC9AA3}"/>
    <cellStyle name="Separador de milhares 9 2 2 2 3 2" xfId="21928" xr:uid="{A502A12F-8E3A-4625-B54E-29E65EA85CB9}"/>
    <cellStyle name="Separador de milhares 9 2 2 2 4" xfId="19346" xr:uid="{37FFAC3C-0EB9-431A-9984-F6A40B13861C}"/>
    <cellStyle name="Separador de milhares 9 2 2 3" xfId="14218" xr:uid="{77BAC234-811E-4A59-A3D9-3412D93A0ACA}"/>
    <cellStyle name="Separador de milhares 9 2 2 3 2" xfId="17376" xr:uid="{380A16F9-19B8-4C9C-89DE-69FDF5AB3902}"/>
    <cellStyle name="Separador de milhares 9 2 2 3 2 2" xfId="22602" xr:uid="{2B9C7B5D-60A2-4950-9041-130EFC4825B6}"/>
    <cellStyle name="Separador de milhares 9 2 2 3 3" xfId="20029" xr:uid="{12E34724-FC2F-4B86-AAD6-A744DAED9A48}"/>
    <cellStyle name="Separador de milhares 9 2 2 4" xfId="15527" xr:uid="{776F93B6-F765-411C-AF0E-27E806BD6297}"/>
    <cellStyle name="Separador de milhares 9 2 2 4 2" xfId="18099" xr:uid="{795D689B-8395-455E-A4BA-06FE14971E82}"/>
    <cellStyle name="Separador de milhares 9 2 2 4 2 2" xfId="23325" xr:uid="{AFAEC1CC-6E70-4057-A7FA-5E285280847E}"/>
    <cellStyle name="Separador de milhares 9 2 2 4 3" xfId="20769" xr:uid="{4DD7E5F2-E85D-4CDE-A2AD-E8E3C7F75F4B}"/>
    <cellStyle name="Separador de milhares 9 2 2 5" xfId="16086" xr:uid="{A0801299-530E-4F38-BB8D-9B4232372B43}"/>
    <cellStyle name="Separador de milhares 9 2 2 5 2" xfId="21316" xr:uid="{7F3F9EA7-EE57-4AF5-9CE1-250E8C8F2703}"/>
    <cellStyle name="Separador de milhares 9 2 2 6" xfId="18734" xr:uid="{1BCFED1F-8727-4F69-9929-DFAD7337727B}"/>
    <cellStyle name="Separador de milhares 9 2 2 7" xfId="11993" xr:uid="{F4B8B091-401C-4753-8965-D5B30E7E037B}"/>
    <cellStyle name="Separador de milhares 9 2 3" xfId="12362" xr:uid="{E2BE405D-93A4-47EF-AD4C-065898381CAE}"/>
    <cellStyle name="Separador de milhares 9 2 3 2" xfId="14966" xr:uid="{6A0B221E-DF7D-4C73-998C-534E2CA9BA89}"/>
    <cellStyle name="Separador de milhares 9 2 3 2 2" xfId="17551" xr:uid="{300F065F-1C42-40BF-9861-B15E8E033BDA}"/>
    <cellStyle name="Separador de milhares 9 2 3 2 2 2" xfId="22777" xr:uid="{1B42379D-429B-48C8-898D-854390441C04}"/>
    <cellStyle name="Separador de milhares 9 2 3 2 3" xfId="20208" xr:uid="{860A4BE6-69DD-4BF7-9D38-CFF499BF28A2}"/>
    <cellStyle name="Separador de milhares 9 2 3 3" xfId="16426" xr:uid="{48BDD6B6-FB74-4383-B069-BF3C7ED25210}"/>
    <cellStyle name="Separador de milhares 9 2 3 3 2" xfId="21655" xr:uid="{190D25EB-B317-41FC-BF0A-607261EF940C}"/>
    <cellStyle name="Separador de milhares 9 2 3 4" xfId="19073" xr:uid="{B3F99776-7803-4DE6-9E84-2547C6585FDF}"/>
    <cellStyle name="Separador de milhares 9 2 4" xfId="13260" xr:uid="{960CA7F7-7B13-4501-8059-826F562B736D}"/>
    <cellStyle name="Separador de milhares 9 2 4 2" xfId="17201" xr:uid="{094B923B-4F34-48B5-B7A7-349236A12361}"/>
    <cellStyle name="Separador de milhares 9 2 4 2 2" xfId="22427" xr:uid="{7B6883C8-F7D8-4AAE-900A-E1A92B58187E}"/>
    <cellStyle name="Separador de milhares 9 2 4 3" xfId="19847" xr:uid="{1D3C1F8B-85C8-4306-B663-38E85BC034EE}"/>
    <cellStyle name="Separador de milhares 9 2 5" xfId="15340" xr:uid="{A12175AE-754B-49E5-9B6B-00A0934489A6}"/>
    <cellStyle name="Separador de milhares 9 2 5 2" xfId="17912" xr:uid="{02F5BCD7-AC17-4E49-A1A2-E245DC664241}"/>
    <cellStyle name="Separador de milhares 9 2 5 2 2" xfId="23138" xr:uid="{EA26A92F-BBB5-4F0E-86DA-78905867F6B9}"/>
    <cellStyle name="Separador de milhares 9 2 5 3" xfId="20582" xr:uid="{9980E844-577C-434C-AC0F-E023C6DE6722}"/>
    <cellStyle name="Separador de milhares 9 2 6" xfId="15826" xr:uid="{FF702C17-2796-4EE8-A1EB-B1FBBE166900}"/>
    <cellStyle name="Separador de milhares 9 2 6 2" xfId="21056" xr:uid="{28250E9F-9D69-4D58-A72B-CFEBB680EE6C}"/>
    <cellStyle name="Separador de milhares 9 2 7" xfId="18461" xr:uid="{B2E00868-7B38-402D-B755-1321D16FA1BC}"/>
    <cellStyle name="Separador de milhares 9 2 8" xfId="9306" xr:uid="{E72B6C5F-C7E3-4A12-87E5-0C9A4EBA979D}"/>
    <cellStyle name="Separador de milhares 9 3" xfId="5932" xr:uid="{A5712A47-C98B-452B-958E-48699F31527D}"/>
    <cellStyle name="Separador de milhares 9 3 2" xfId="12023" xr:uid="{732E8318-C6F9-4ADB-B6C9-1E6180083D79}"/>
    <cellStyle name="Separador de milhares 9 3 2 2" xfId="12665" xr:uid="{DF213441-0265-4FB9-AF8F-7AEBF7A32E51}"/>
    <cellStyle name="Separador de milhares 9 3 2 2 2" xfId="16729" xr:uid="{DC0E0D47-B913-4939-8245-4CCD796F83EA}"/>
    <cellStyle name="Separador de milhares 9 3 2 2 2 2" xfId="21958" xr:uid="{61FDE228-8F20-4F4C-B98F-1DC45B5CD9F9}"/>
    <cellStyle name="Separador de milhares 9 3 2 2 3" xfId="19376" xr:uid="{98404B9C-611A-4CB4-94EF-138E6DA08CD2}"/>
    <cellStyle name="Separador de milhares 9 3 2 3" xfId="15183" xr:uid="{8218D177-FEEB-4169-89A2-AC137E7DF0FE}"/>
    <cellStyle name="Separador de milhares 9 3 2 3 2" xfId="17768" xr:uid="{6438CB61-7CF4-4554-A6D4-61730568955D}"/>
    <cellStyle name="Separador de milhares 9 3 2 3 2 2" xfId="22994" xr:uid="{983E827C-5397-47B8-9D6C-14F332012A3C}"/>
    <cellStyle name="Separador de milhares 9 3 2 3 3" xfId="20425" xr:uid="{E30ED0E3-F006-4A91-98EB-CBE9E8A950B7}"/>
    <cellStyle name="Separador de milhares 9 3 2 4" xfId="16116" xr:uid="{C5407D64-64F4-4F4C-9A5A-15EDA01D10CE}"/>
    <cellStyle name="Separador de milhares 9 3 2 4 2" xfId="21346" xr:uid="{40B2E833-6DA8-439F-AC41-F15A7A031FFD}"/>
    <cellStyle name="Separador de milhares 9 3 2 5" xfId="18764" xr:uid="{0B88ECB7-6299-47E8-BDF9-3427D50EAC80}"/>
    <cellStyle name="Separador de milhares 9 3 3" xfId="12392" xr:uid="{F5D16F86-2044-4DE9-9C2C-70F524BDF564}"/>
    <cellStyle name="Separador de milhares 9 3 3 2" xfId="16456" xr:uid="{9FFF557A-6E41-4937-831E-19833929D6AA}"/>
    <cellStyle name="Separador de milhares 9 3 3 2 2" xfId="21685" xr:uid="{EFC260F7-8D3F-4593-A4C0-FC0D4C6E725D}"/>
    <cellStyle name="Separador de milhares 9 3 3 3" xfId="19103" xr:uid="{840485E3-72E3-4943-BEE1-3F9FD21ACB59}"/>
    <cellStyle name="Separador de milhares 9 3 4" xfId="14813" xr:uid="{733EFFF2-A57D-4B80-B420-B0E3245E7766}"/>
    <cellStyle name="Separador de milhares 9 3 4 2" xfId="17406" xr:uid="{04533AC5-2897-4756-8DCE-08C872D061E0}"/>
    <cellStyle name="Separador de milhares 9 3 4 2 2" xfId="22632" xr:uid="{F0C53A98-BAFC-4E68-AD6E-D7DF4EBFF7EB}"/>
    <cellStyle name="Separador de milhares 9 3 4 3" xfId="20059" xr:uid="{9DF7CB25-5031-463E-BD82-46057FF57DE4}"/>
    <cellStyle name="Separador de milhares 9 3 5" xfId="15557" xr:uid="{DD50A777-4995-406F-9B5D-C48288DA8BB6}"/>
    <cellStyle name="Separador de milhares 9 3 5 2" xfId="18129" xr:uid="{177CF3B7-502B-4260-96C2-3230BB2E0CD5}"/>
    <cellStyle name="Separador de milhares 9 3 5 2 2" xfId="23355" xr:uid="{A48C2569-7E97-44F8-9FF1-5B477863B812}"/>
    <cellStyle name="Separador de milhares 9 3 5 3" xfId="20799" xr:uid="{5DF6C467-AA74-4701-9042-DFEAB5717CBB}"/>
    <cellStyle name="Separador de milhares 9 3 6" xfId="15856" xr:uid="{6BCFDB2E-CAAC-41F9-AE07-8A201C73AA66}"/>
    <cellStyle name="Separador de milhares 9 3 6 2" xfId="21086" xr:uid="{2DC1E1E5-AE56-492F-9825-926D23024B4C}"/>
    <cellStyle name="Separador de milhares 9 3 7" xfId="18491" xr:uid="{4A542BA8-2DBD-462F-A17C-FEF8A8E1A7C6}"/>
    <cellStyle name="Separador de milhares 9 3 8" xfId="10539" xr:uid="{183E0E70-D575-4960-B999-F12C5CD7670B}"/>
    <cellStyle name="Separador de milhares 9 4" xfId="4313" xr:uid="{44650198-3104-46F4-861A-D82FF438E615}"/>
    <cellStyle name="Separador de milhares 9 4 2" xfId="11962" xr:uid="{448BCC66-25F6-44DA-B0E5-AEBB10B24BDE}"/>
    <cellStyle name="Separador de milhares 9 4 2 2" xfId="12604" xr:uid="{D3DC1E84-5A72-444D-A3EC-C780942819F9}"/>
    <cellStyle name="Separador de milhares 9 4 2 2 2" xfId="16668" xr:uid="{0101C4A0-162B-4133-8505-1D59385D29C1}"/>
    <cellStyle name="Separador de milhares 9 4 2 2 2 2" xfId="21897" xr:uid="{7F552FF2-6E1B-4224-8F06-1EED3A2254B6}"/>
    <cellStyle name="Separador de milhares 9 4 2 2 3" xfId="19315" xr:uid="{3DF94599-A9EE-49E5-B4D3-05A11F8F489E}"/>
    <cellStyle name="Separador de milhares 9 4 2 3" xfId="15122" xr:uid="{47D41D1F-D57C-426F-9E6E-3CC0D05E4A45}"/>
    <cellStyle name="Separador de milhares 9 4 2 3 2" xfId="17707" xr:uid="{21BBD20C-F0BA-413E-89F6-212A770689B6}"/>
    <cellStyle name="Separador de milhares 9 4 2 3 2 2" xfId="22933" xr:uid="{D3783F94-018E-44F6-ADAE-C43082EAE404}"/>
    <cellStyle name="Separador de milhares 9 4 2 3 3" xfId="20364" xr:uid="{6419932D-429C-47C4-9A0F-FF0B4112E48F}"/>
    <cellStyle name="Separador de milhares 9 4 2 4" xfId="16055" xr:uid="{325FF757-6B30-4444-900D-067809DB1013}"/>
    <cellStyle name="Separador de milhares 9 4 2 4 2" xfId="21285" xr:uid="{8EF59A72-31D0-46F1-9077-59FE8B4A82F6}"/>
    <cellStyle name="Separador de milhares 9 4 2 5" xfId="18703" xr:uid="{2D60A704-AF7E-420F-A35F-94BBB1AD83CD}"/>
    <cellStyle name="Separador de milhares 9 4 3" xfId="12330" xr:uid="{7EF2FDB3-B9D0-4E8B-800D-2AC7DFA1A929}"/>
    <cellStyle name="Separador de milhares 9 4 3 2" xfId="16395" xr:uid="{C2336500-631C-492F-B4B0-D7EDE2B2711C}"/>
    <cellStyle name="Separador de milhares 9 4 3 2 2" xfId="21624" xr:uid="{3691D805-0D4D-4323-BDDD-A4DDF9F2ADDE}"/>
    <cellStyle name="Separador de milhares 9 4 3 3" xfId="19042" xr:uid="{C884C8C9-D47E-4C4C-B0EC-A00AE82E2594}"/>
    <cellStyle name="Separador de milhares 9 4 4" xfId="14151" xr:uid="{10FEB3F9-D710-4A31-962B-BBEABD62E748}"/>
    <cellStyle name="Separador de milhares 9 4 4 2" xfId="17345" xr:uid="{F338A9E8-C7EF-4C2A-9D78-9E79FB6EBB6F}"/>
    <cellStyle name="Separador de milhares 9 4 4 2 2" xfId="22571" xr:uid="{32F61ED6-B392-4B59-A6F7-E104B8B26D3B}"/>
    <cellStyle name="Separador de milhares 9 4 4 3" xfId="19998" xr:uid="{3CECFA6A-7FB4-4EA1-9B13-C21F5FEB0318}"/>
    <cellStyle name="Separador de milhares 9 4 5" xfId="15496" xr:uid="{058E8A5C-5495-4692-A635-EF2E28E6A5DF}"/>
    <cellStyle name="Separador de milhares 9 4 5 2" xfId="18068" xr:uid="{C4FC5490-27BF-42DA-8725-B1281CEAE58D}"/>
    <cellStyle name="Separador de milhares 9 4 5 2 2" xfId="23294" xr:uid="{8C74D316-DA10-4560-9E61-BC599E86380F}"/>
    <cellStyle name="Separador de milhares 9 4 5 3" xfId="20738" xr:uid="{B9EE4B87-3A3E-4593-BA74-52466ADA2BE3}"/>
    <cellStyle name="Separador de milhares 9 4 6" xfId="15795" xr:uid="{2C451632-D78A-4CE7-BBC9-C70D5CE2F05C}"/>
    <cellStyle name="Separador de milhares 9 4 6 2" xfId="21025" xr:uid="{6318887D-4199-403E-B8C4-2009B2326AA1}"/>
    <cellStyle name="Separador de milhares 9 4 7" xfId="18430" xr:uid="{30D2C6A6-F3F3-4533-A8E3-B15FBF1C88B8}"/>
    <cellStyle name="Separador de milhares 9 4 8" xfId="9219" xr:uid="{73D7952C-8142-4C22-A04A-F22D0CEB036F}"/>
    <cellStyle name="Separador de milhares 9 5" xfId="2493" xr:uid="{3894BE14-4E81-46B4-BA54-E4CC09079017}"/>
    <cellStyle name="Separador de milhares 9 5 2" xfId="12546" xr:uid="{15569B56-F0F8-4DCF-A7AC-619FE35597A7}"/>
    <cellStyle name="Separador de milhares 9 5 2 2" xfId="15064" xr:uid="{A65F4182-B479-4E99-AD08-A3068D65E7EE}"/>
    <cellStyle name="Separador de milhares 9 5 2 2 2" xfId="17649" xr:uid="{5D97A0AB-A957-4F11-BEC1-1282956FC54F}"/>
    <cellStyle name="Separador de milhares 9 5 2 2 2 2" xfId="22875" xr:uid="{ABA2D584-1AC7-4160-85A1-E484041B683B}"/>
    <cellStyle name="Separador de milhares 9 5 2 2 3" xfId="20306" xr:uid="{9461EB04-279C-42F0-9FD4-BCFEBBC41479}"/>
    <cellStyle name="Separador de milhares 9 5 2 3" xfId="16610" xr:uid="{0139D4A5-C377-40B3-A0E7-4592D34F776E}"/>
    <cellStyle name="Separador de milhares 9 5 2 3 2" xfId="21839" xr:uid="{08C380DD-727B-4539-8C54-550F427CEB05}"/>
    <cellStyle name="Separador de milhares 9 5 2 4" xfId="19257" xr:uid="{04ED0497-5371-45EF-8A55-BD89D64B0C81}"/>
    <cellStyle name="Separador de milhares 9 5 3" xfId="13580" xr:uid="{D9ADBD61-1E05-417E-93E2-525AA3E9CD90}"/>
    <cellStyle name="Separador de milhares 9 5 3 2" xfId="17300" xr:uid="{925952A1-F34D-4095-A5B8-2D7FC1CDF315}"/>
    <cellStyle name="Separador de milhares 9 5 3 2 2" xfId="22526" xr:uid="{16A40CE5-293D-40AB-B6B1-458806B0B541}"/>
    <cellStyle name="Separador de milhares 9 5 3 3" xfId="19948" xr:uid="{DAAA6E2F-A7EE-4427-BC25-9365DD39783A}"/>
    <cellStyle name="Separador de milhares 9 5 4" xfId="15438" xr:uid="{AD9852E9-3086-4796-8ECE-D4BE732A4AA7}"/>
    <cellStyle name="Separador de milhares 9 5 4 2" xfId="18010" xr:uid="{E87A0C51-092A-4D82-A512-4642D835AE32}"/>
    <cellStyle name="Separador de milhares 9 5 4 2 2" xfId="23236" xr:uid="{5D990CB3-F4EA-4ED7-A22C-33DF5E050007}"/>
    <cellStyle name="Separador de milhares 9 5 4 3" xfId="20680" xr:uid="{AC9AEF7F-FBBF-4ABA-9DE4-16331C4B2F41}"/>
    <cellStyle name="Separador de milhares 9 5 5" xfId="15997" xr:uid="{DD2AF8A7-B83D-40B9-951C-04C85B8DE60B}"/>
    <cellStyle name="Separador de milhares 9 5 5 2" xfId="21227" xr:uid="{680C013E-4152-4F8E-B901-230AF03CCBE4}"/>
    <cellStyle name="Separador de milhares 9 5 6" xfId="18645" xr:uid="{B058937A-6B62-4CD3-864D-58AA61C3BD7C}"/>
    <cellStyle name="Separador de milhares 9 5 7" xfId="11904" xr:uid="{5DDFCCB7-C9EF-44E3-8106-DD4A32116960}"/>
    <cellStyle name="Separador de milhares 9 6" xfId="12264" xr:uid="{920C9DD4-85FF-455F-8DDB-12C24B434F5A}"/>
    <cellStyle name="Separador de milhares 9 6 2" xfId="14924" xr:uid="{BE331290-8032-4170-9CFA-BE76214A5193}"/>
    <cellStyle name="Separador de milhares 9 6 2 2" xfId="17509" xr:uid="{3C3AE0BE-C033-4319-AAB9-52BB3060D46E}"/>
    <cellStyle name="Separador de milhares 9 6 2 2 2" xfId="22735" xr:uid="{9E6BEDBE-8735-488E-89C7-12A5867774A2}"/>
    <cellStyle name="Separador de milhares 9 6 2 3" xfId="20166" xr:uid="{5F1E7C5E-5E06-43D0-BCFB-461889C2B92E}"/>
    <cellStyle name="Separador de milhares 9 6 3" xfId="16329" xr:uid="{4370DFB9-4692-4854-BDED-BD9FA5916A7F}"/>
    <cellStyle name="Separador de milhares 9 6 3 2" xfId="21558" xr:uid="{3A2B19E4-5E92-4863-AEDE-DB24CA220D45}"/>
    <cellStyle name="Separador de milhares 9 6 4" xfId="18976" xr:uid="{B536A8A5-E2A0-4974-A27B-11ED1EFDBACD}"/>
    <cellStyle name="Separador de milhares 9 7" xfId="13137" xr:uid="{3FE8A2B9-FBCE-4C19-9E3F-D529508A53BA}"/>
    <cellStyle name="Separador de milhares 9 7 2" xfId="17159" xr:uid="{B3B523E8-BC6E-439E-ABDF-737B13CA33CD}"/>
    <cellStyle name="Separador de milhares 9 7 2 2" xfId="22385" xr:uid="{94756341-EA7A-4484-B512-21ECCBF0DBA0}"/>
    <cellStyle name="Separador de milhares 9 7 3" xfId="19803" xr:uid="{E0EADED7-08AC-4EA9-AA12-677D3A2F4438}"/>
    <cellStyle name="Separador de milhares 9 8" xfId="15298" xr:uid="{627E7741-B098-44B7-ABFC-9E2A3A91858C}"/>
    <cellStyle name="Separador de milhares 9 8 2" xfId="17870" xr:uid="{5C1B8ECF-B507-4BAB-B783-1A72A5FFD963}"/>
    <cellStyle name="Separador de milhares 9 8 2 2" xfId="23096" xr:uid="{0E68EE2A-28B9-48FC-927F-EDD65866DDA0}"/>
    <cellStyle name="Separador de milhares 9 8 3" xfId="20540" xr:uid="{F1B0A844-5B89-4EA5-8578-0E05F553EFF7}"/>
    <cellStyle name="Separador de milhares 9 9" xfId="15737" xr:uid="{356C0F08-EE6F-4FC0-8A8F-CF416AE9791E}"/>
    <cellStyle name="Separador de milhares 9 9 2" xfId="20967" xr:uid="{8556B146-5952-4C3F-B9E9-79AC53BF8280}"/>
    <cellStyle name="Texto de Aviso" xfId="105" builtinId="11" customBuiltin="1"/>
    <cellStyle name="Texto de Aviso 10" xfId="4452" xr:uid="{AA886529-FB29-45AA-88C5-4EC2DB38D693}"/>
    <cellStyle name="Texto de Aviso 11" xfId="4480" xr:uid="{D6A12573-83D7-4354-81D5-020D935ABB35}"/>
    <cellStyle name="Texto de Aviso 11 2" xfId="7207" xr:uid="{03D92320-959C-4B17-A303-446119D08670}"/>
    <cellStyle name="Texto de Aviso 12" xfId="4508" xr:uid="{5CD349F8-8014-41C0-A885-FA066968C608}"/>
    <cellStyle name="Texto de Aviso 13" xfId="4536" xr:uid="{8067BE82-84A0-419F-8BAF-1BEB906C7F4A}"/>
    <cellStyle name="Texto de Aviso 2" xfId="43" xr:uid="{00000000-0005-0000-0000-000039000000}"/>
    <cellStyle name="Texto de Aviso 2 2" xfId="4191" xr:uid="{C2AC9F03-7A65-4895-9F35-75C514B6BD47}"/>
    <cellStyle name="Texto de Aviso 2 3" xfId="2266" xr:uid="{4F657BF0-6586-456B-A660-EAE2182D5190}"/>
    <cellStyle name="Texto de Aviso 2 4" xfId="1005" xr:uid="{BFC26BD2-36BE-472B-88E3-BF8DF9D3DE08}"/>
    <cellStyle name="Texto de Aviso 3" xfId="1006" xr:uid="{FE3A1334-C4EA-4C52-A807-3D2EEB1E3A9C}"/>
    <cellStyle name="Texto de Aviso 4" xfId="382" xr:uid="{82E68DE6-FC11-497D-8F28-107AEC31531D}"/>
    <cellStyle name="Texto de Aviso 4 2" xfId="4259" xr:uid="{BC0C79F0-AC6F-4287-BEC2-996258375DFB}"/>
    <cellStyle name="Texto de Aviso 43" xfId="1007" xr:uid="{E58F0400-1AD0-4ED8-A4B7-AE92A01665B4}"/>
    <cellStyle name="Texto de Aviso 44" xfId="1008" xr:uid="{F584438A-F954-4B5B-8A4F-B445F5C87903}"/>
    <cellStyle name="Texto de Aviso 5" xfId="1009" xr:uid="{36616A7A-2014-43D3-B1BF-8125404C871C}"/>
    <cellStyle name="Texto de Aviso 6" xfId="2962" xr:uid="{6C0D9327-BC52-484D-831D-F08957A8D9AF}"/>
    <cellStyle name="Texto de Aviso 7" xfId="3004" xr:uid="{10963956-8336-4B1B-BA24-2F6EB776FD23}"/>
    <cellStyle name="Texto de Aviso 8" xfId="2265" xr:uid="{47B209E9-DF05-4952-86CB-22AFE9ED28B8}"/>
    <cellStyle name="Texto de Aviso 8 2" xfId="4396" xr:uid="{59BE5BCE-5B2A-424B-B899-5DEFDE91CECC}"/>
    <cellStyle name="Texto de Aviso 9" xfId="4424" xr:uid="{564B7674-F155-47EA-B910-BDCD21253ACA}"/>
    <cellStyle name="Texto Explicativo" xfId="106" builtinId="53" customBuiltin="1"/>
    <cellStyle name="Texto Explicativo 10" xfId="4453" xr:uid="{196945A5-5BE9-43AE-955A-F703481098D8}"/>
    <cellStyle name="Texto Explicativo 11" xfId="4481" xr:uid="{CA94B582-9092-4B50-A7A1-34F1C2391359}"/>
    <cellStyle name="Texto Explicativo 11 2" xfId="4203" xr:uid="{3E734332-DC51-477B-99FF-C90EB1E09874}"/>
    <cellStyle name="Texto Explicativo 12" xfId="4509" xr:uid="{5D726DB0-2719-4FC0-9A7D-D74BAEF8BB3B}"/>
    <cellStyle name="Texto Explicativo 13" xfId="4537" xr:uid="{E8D2C3C1-BDD5-470C-8677-2F0CFE04839C}"/>
    <cellStyle name="Texto Explicativo 2" xfId="44" xr:uid="{00000000-0005-0000-0000-00003A000000}"/>
    <cellStyle name="Texto Explicativo 2 2" xfId="7146" xr:uid="{F85D4424-F1DC-4F6B-AB34-1A17C289B858}"/>
    <cellStyle name="Texto Explicativo 2 3" xfId="2268" xr:uid="{0DA0EA22-3A59-4433-848F-7B21B81B77B6}"/>
    <cellStyle name="Texto Explicativo 2 4" xfId="1010" xr:uid="{3E8B37F1-6859-4A2C-AE15-F64D65F6BC5C}"/>
    <cellStyle name="Texto Explicativo 3" xfId="1011" xr:uid="{108C878E-776E-4B06-A058-8528AE3775C9}"/>
    <cellStyle name="Texto Explicativo 4" xfId="383" xr:uid="{6949D9AE-A27A-4609-A063-4FC439F4C24C}"/>
    <cellStyle name="Texto Explicativo 4 2" xfId="4260" xr:uid="{90F405D2-E55D-4174-AB7F-CA0EF114D130}"/>
    <cellStyle name="Texto Explicativo 43" xfId="1012" xr:uid="{E12B49D9-A7C9-4383-AE09-363BF175FA3F}"/>
    <cellStyle name="Texto Explicativo 44" xfId="1013" xr:uid="{2A03345E-FCDD-45DF-8539-38705119D521}"/>
    <cellStyle name="Texto Explicativo 5" xfId="1014" xr:uid="{81DCBF9E-C4D4-4D81-9792-AC79FE160315}"/>
    <cellStyle name="Texto Explicativo 6" xfId="2964" xr:uid="{A5F0A809-2781-43F2-98CD-14F83B8A6325}"/>
    <cellStyle name="Texto Explicativo 7" xfId="3006" xr:uid="{6A0D4762-8171-453C-A110-F4F70684E6CC}"/>
    <cellStyle name="Texto Explicativo 8" xfId="2267" xr:uid="{C831860C-FB36-439C-BD2C-D033546E9BDB}"/>
    <cellStyle name="Texto Explicativo 8 2" xfId="4397" xr:uid="{074BC680-F16F-4421-A9B1-2ECB400118D9}"/>
    <cellStyle name="Texto Explicativo 9" xfId="4425" xr:uid="{7233DC5B-AB3F-4D4F-AFE1-DEF2A4F129B6}"/>
    <cellStyle name="Title" xfId="7284" xr:uid="{1EB02D5F-A75B-4767-99A0-C1FDC4A41F19}"/>
    <cellStyle name="Title 2" xfId="4036" xr:uid="{8C72D06E-8C12-4B2C-A1CE-5627AA6991C3}"/>
    <cellStyle name="Título" xfId="93" builtinId="15" customBuiltin="1"/>
    <cellStyle name="Título 1" xfId="283" builtinId="16" customBuiltin="1"/>
    <cellStyle name="Título 1 10" xfId="4468" xr:uid="{8064AEA1-C9FB-4D2A-87AE-677EE37D9EB2}"/>
    <cellStyle name="Título 1 10 2" xfId="7132" xr:uid="{F9D1FBFF-A6BD-43EC-BFFA-37354F4EA86D}"/>
    <cellStyle name="Título 1 11" xfId="4496" xr:uid="{BA577784-6E46-4DC5-B213-D3DE72758123}"/>
    <cellStyle name="Título 1 12" xfId="4524" xr:uid="{8B2D55CA-1EE3-496B-994E-B8D4FA787FFD}"/>
    <cellStyle name="Título 1 2" xfId="45" xr:uid="{00000000-0005-0000-0000-00003B000000}"/>
    <cellStyle name="Título 1 2 2" xfId="149" xr:uid="{E56E25BC-770F-4E19-B518-BD30BEADEF38}"/>
    <cellStyle name="Título 1 2 3" xfId="7309" xr:uid="{7994A228-DC63-4B90-A6FD-EB50C703A2AB}"/>
    <cellStyle name="Título 1 2 4" xfId="2271" xr:uid="{DAFF952C-D96C-4B9A-ADA6-F3AE47121695}"/>
    <cellStyle name="Título 1 2 5" xfId="1015" xr:uid="{16B0D6B2-091D-4D8F-903D-8988E2917365}"/>
    <cellStyle name="Título 1 3" xfId="148" xr:uid="{8459A3EA-F7F8-4D11-BD99-B8F83DCC860B}"/>
    <cellStyle name="Título 1 3 2" xfId="4262" xr:uid="{5FD4C913-06C1-4510-8C6A-557E23892D16}"/>
    <cellStyle name="Título 1 3 3" xfId="2766" xr:uid="{5F3ABCFC-96A3-4EC4-88E3-FAD227E5DDD5}"/>
    <cellStyle name="Título 1 4" xfId="170" xr:uid="{ECDAB6B5-8643-43F5-A318-700B3AF44092}"/>
    <cellStyle name="Título 1 43" xfId="1016" xr:uid="{4CA84AD2-0537-4D56-92C5-2F4B2FFFA3EB}"/>
    <cellStyle name="Título 1 44" xfId="1017" xr:uid="{1B6D85AA-6579-4CED-9E41-758D559B9BF0}"/>
    <cellStyle name="Título 1 5" xfId="134" xr:uid="{FCBE1262-2679-48FF-A82B-F266F2B05ADC}"/>
    <cellStyle name="Título 1 5 2" xfId="1018" xr:uid="{00EAB19F-5816-4847-B9F0-0F8FD5C25836}"/>
    <cellStyle name="Título 1 5 2 2" xfId="12141" xr:uid="{23571E8B-F3C2-4F9C-BBC2-F34F89029B7A}"/>
    <cellStyle name="Título 1 6" xfId="2992" xr:uid="{46A9E5CF-3CC6-43CB-A301-9D513E9F7744}"/>
    <cellStyle name="Título 1 7" xfId="2270" xr:uid="{B57866F5-C95C-4CA5-84C5-37E2BC4211D5}"/>
    <cellStyle name="Título 1 7 2" xfId="4384" xr:uid="{63615E22-9F78-44C1-B3C4-51735F6BC016}"/>
    <cellStyle name="Título 1 8" xfId="4412" xr:uid="{93155FC9-C5E3-429F-9FF2-84FB230B3CF4}"/>
    <cellStyle name="Título 1 9" xfId="4440" xr:uid="{B9BBEB41-2193-488C-BD2E-B4DD273C0432}"/>
    <cellStyle name="Título 10" xfId="3999" xr:uid="{6DD5B3B7-0ACF-47E3-9AC2-0183C089F481}"/>
    <cellStyle name="Título 10 2" xfId="4383" xr:uid="{D27190F8-9149-4276-A29A-4721E3BC4173}"/>
    <cellStyle name="Título 11" xfId="2269" xr:uid="{C00FAE07-B311-4EF0-A6A3-7A1FA8F0A750}"/>
    <cellStyle name="Título 11 2" xfId="4411" xr:uid="{2A785D7E-90C1-4D80-A6FC-A9441D8CE1E6}"/>
    <cellStyle name="Título 12" xfId="4439" xr:uid="{57E80D66-7F3C-42A1-9AB4-D6E292581029}"/>
    <cellStyle name="Título 13" xfId="4467" xr:uid="{36A9BECB-49F6-4547-B473-8A805CD5071C}"/>
    <cellStyle name="Título 13 2" xfId="4163" xr:uid="{766C8D70-2FB3-4361-99FB-1F3D76625F99}"/>
    <cellStyle name="Título 14" xfId="4495" xr:uid="{51C3FF69-034A-4B0B-B425-2B4B7D2249DB}"/>
    <cellStyle name="Título 15" xfId="4523" xr:uid="{BC9378DD-0C71-4C89-BCB9-956726E014B8}"/>
    <cellStyle name="Título 16" xfId="4551" xr:uid="{190C387B-C25D-4B52-97FF-5BFAA19A02D0}"/>
    <cellStyle name="Título 17" xfId="384" xr:uid="{91788A6A-9AD2-411F-B4D4-4260E3488BAB}"/>
    <cellStyle name="Título 2" xfId="94" builtinId="17" customBuiltin="1"/>
    <cellStyle name="Título 2 10" xfId="4469" xr:uid="{CC885E69-39B2-45B0-B493-CC0557747664}"/>
    <cellStyle name="Título 2 10 2" xfId="7216" xr:uid="{664573AA-33C6-48B1-A56B-1802A03D175E}"/>
    <cellStyle name="Título 2 11" xfId="4497" xr:uid="{6C81985E-5E56-4695-ABD9-911CC05EA053}"/>
    <cellStyle name="Título 2 12" xfId="4525" xr:uid="{FD7A8B4A-2A33-4351-AE3A-64627DDE54CC}"/>
    <cellStyle name="Título 2 2" xfId="46" xr:uid="{00000000-0005-0000-0000-00003C000000}"/>
    <cellStyle name="Título 2 2 2" xfId="7218" xr:uid="{959DE5C1-EEB3-49D6-A984-A927E0395EC6}"/>
    <cellStyle name="Título 2 2 3" xfId="2273" xr:uid="{26E0BA60-5A4D-40D1-9A87-A9B3729B6574}"/>
    <cellStyle name="Título 2 2 4" xfId="1019" xr:uid="{37C6B8A1-08BE-4A51-B6B1-2937C7D651D4}"/>
    <cellStyle name="Título 2 3" xfId="2767" xr:uid="{AF204031-BAE8-4F7D-B2B8-2362ABD7EE23}"/>
    <cellStyle name="Título 2 3 2" xfId="4263" xr:uid="{E9A35E98-07D7-4ADC-9E4A-DE04EA62EBD4}"/>
    <cellStyle name="Título 2 4" xfId="385" xr:uid="{02DABEE6-E7E1-4612-A2C1-150D48D0C552}"/>
    <cellStyle name="Título 2 43" xfId="1020" xr:uid="{ACD37FD5-74BC-473E-92EE-A6FFDCA7DB97}"/>
    <cellStyle name="Título 2 44" xfId="1021" xr:uid="{0FDA722D-A019-4E9E-8BBC-10FE33F512F9}"/>
    <cellStyle name="Título 2 5" xfId="1022" xr:uid="{1F3C8D81-EE38-4184-BB11-06D19FD77DA3}"/>
    <cellStyle name="Título 2 6" xfId="2993" xr:uid="{508A5616-5D4F-4F02-BBF6-BD033567B28E}"/>
    <cellStyle name="Título 2 7" xfId="2272" xr:uid="{DB9E39B6-78D4-481B-95E4-29CF73444518}"/>
    <cellStyle name="Título 2 7 2" xfId="4385" xr:uid="{FFD361E5-5BCC-46C5-B543-8A2C966E87FE}"/>
    <cellStyle name="Título 2 8" xfId="4413" xr:uid="{29877757-0798-4579-AEF6-596347556FDF}"/>
    <cellStyle name="Título 2 9" xfId="4441" xr:uid="{48AAEAD3-9AC5-4C58-A337-833C120ABAD5}"/>
    <cellStyle name="Título 3" xfId="95" builtinId="18" customBuiltin="1"/>
    <cellStyle name="Título 3 10" xfId="4470" xr:uid="{CD8AA4C9-0A0C-4868-9E22-5E0C135E54C2}"/>
    <cellStyle name="Título 3 10 2" xfId="4207" xr:uid="{987995C1-0F6F-4EA2-9139-82D4CD6FA0BA}"/>
    <cellStyle name="Título 3 11" xfId="4498" xr:uid="{5B9C130C-DFCE-4640-B179-A66AC0EE8590}"/>
    <cellStyle name="Título 3 12" xfId="4526" xr:uid="{B29010D8-65EC-44E3-A2D3-A3D0D00505DC}"/>
    <cellStyle name="Título 3 2" xfId="47" xr:uid="{00000000-0005-0000-0000-00003D000000}"/>
    <cellStyle name="Título 3 2 2" xfId="4173" xr:uid="{66DBB4C8-5947-4AEA-AB6A-46E3BDA073E9}"/>
    <cellStyle name="Título 3 2 3" xfId="2275" xr:uid="{CEF156A9-065F-469A-8F5B-BC8B1656E1C4}"/>
    <cellStyle name="Título 3 2 4" xfId="1023" xr:uid="{861F00BD-3D26-44AB-94D8-B66B384A0227}"/>
    <cellStyle name="Título 3 3" xfId="2768" xr:uid="{5BFDED02-CCF0-45C7-90A8-3E426B17178C}"/>
    <cellStyle name="Título 3 3 2" xfId="4264" xr:uid="{6C7179AD-3B82-4A8D-8DD2-88BB4D8FEBBB}"/>
    <cellStyle name="Título 3 4" xfId="386" xr:uid="{67F6795E-4561-428B-BAAB-14B2FC293BFA}"/>
    <cellStyle name="Título 3 43" xfId="1024" xr:uid="{121B6E74-5BC6-42AC-BE50-A6510B56A123}"/>
    <cellStyle name="Título 3 44" xfId="1025" xr:uid="{7DD12191-7D4B-4827-8765-D20AEADBAC2C}"/>
    <cellStyle name="Título 3 5" xfId="1026" xr:uid="{6E4FB278-7647-453C-B2ED-59C84E9E5163}"/>
    <cellStyle name="Título 3 6" xfId="2994" xr:uid="{32DD1961-0D9E-4B4D-9A16-379711B58F7B}"/>
    <cellStyle name="Título 3 7" xfId="2274" xr:uid="{52F27D64-3A56-40FF-8CCF-878F761B19D2}"/>
    <cellStyle name="Título 3 7 2" xfId="4386" xr:uid="{E38B6B0E-6DD1-4D72-8038-DCB4D412EB68}"/>
    <cellStyle name="Título 3 8" xfId="4414" xr:uid="{844AE955-8AD4-4AEB-B130-F0B66E1E95B2}"/>
    <cellStyle name="Título 3 9" xfId="4442" xr:uid="{BCECBFF6-EDD2-4070-858F-3D3E151BF83D}"/>
    <cellStyle name="Título 4" xfId="96" builtinId="19" customBuiltin="1"/>
    <cellStyle name="Título 4 10" xfId="4471" xr:uid="{BACB7BF9-952F-4871-8BC4-290852C36796}"/>
    <cellStyle name="Título 4 10 2" xfId="4178" xr:uid="{61AAF7BB-0DD0-4B33-B76A-5210914D7F0C}"/>
    <cellStyle name="Título 4 11" xfId="4499" xr:uid="{494F1B30-F203-403A-9ADC-7D2C8BC25C7D}"/>
    <cellStyle name="Título 4 12" xfId="4527" xr:uid="{D5392142-0C7B-4BD8-8ED0-59E8022F25F6}"/>
    <cellStyle name="Título 4 2" xfId="48" xr:uid="{00000000-0005-0000-0000-00003E000000}"/>
    <cellStyle name="Título 4 2 2" xfId="4144" xr:uid="{11FA29E0-CF92-4837-8997-B1FE911E6298}"/>
    <cellStyle name="Título 4 2 3" xfId="2277" xr:uid="{D458C7CB-2EF5-4A61-A635-3F84FE39EA7E}"/>
    <cellStyle name="Título 4 2 4" xfId="1027" xr:uid="{A9CE404E-157C-49D4-B4BC-1BCC9F372CAD}"/>
    <cellStyle name="Título 4 3" xfId="2769" xr:uid="{04488A03-3CD6-4C34-A4A3-8C6B6586496A}"/>
    <cellStyle name="Título 4 3 2" xfId="4265" xr:uid="{1F4686CC-747B-4171-A4D3-DC994A5BB7B6}"/>
    <cellStyle name="Título 4 4" xfId="387" xr:uid="{FE2732A0-D61A-46C3-A515-740450947F63}"/>
    <cellStyle name="Título 4 43" xfId="1028" xr:uid="{0D662C0A-96CD-4307-9E76-7B2B9C6379AB}"/>
    <cellStyle name="Título 4 44" xfId="1029" xr:uid="{1111534D-F49F-432F-94E6-EFFD80E4ABF7}"/>
    <cellStyle name="Título 4 5" xfId="1030" xr:uid="{0AF3AC0C-8B2F-4578-9F49-13CABEEAA9E3}"/>
    <cellStyle name="Título 4 6" xfId="2995" xr:uid="{A2CF1558-86D4-4D73-9E22-3E0A9A75DBE5}"/>
    <cellStyle name="Título 4 7" xfId="2276" xr:uid="{19FF7A97-1179-4781-B66A-015C51C8E5A5}"/>
    <cellStyle name="Título 4 7 2" xfId="4387" xr:uid="{A8A5A5E8-4914-4ED8-A69A-192B39136C37}"/>
    <cellStyle name="Título 4 8" xfId="4415" xr:uid="{4420B3C0-7940-44A6-90DA-66BC058544C4}"/>
    <cellStyle name="Título 4 9" xfId="4443" xr:uid="{4BD339BC-F471-4319-8402-2C2A005FBCF5}"/>
    <cellStyle name="Título 46" xfId="1031" xr:uid="{F00CB6AF-3076-4932-9465-EE512F61B996}"/>
    <cellStyle name="Título 5" xfId="49" xr:uid="{00000000-0005-0000-0000-00003F000000}"/>
    <cellStyle name="Título 5 2" xfId="4160" xr:uid="{3327DE00-036D-46E8-ADD8-D946A206FBB6}"/>
    <cellStyle name="Título 5 3" xfId="2278" xr:uid="{0F2003E3-2070-43D2-BDB4-2FC32BA99BC5}"/>
    <cellStyle name="Título 5 4" xfId="1260" xr:uid="{3315DEBB-E8E3-46F5-9088-2CBE91717AB5}"/>
    <cellStyle name="Título 6" xfId="2765" xr:uid="{C189FCBD-0060-41C8-AFC3-3856E7C7F17F}"/>
    <cellStyle name="Título 6 2" xfId="4261" xr:uid="{B344E922-F540-4323-9E69-E717CEA3EF07}"/>
    <cellStyle name="Título 6 3" xfId="7181" xr:uid="{0D6C98E9-3B02-4520-B7BA-76FB660E8DDD}"/>
    <cellStyle name="Título 7" xfId="388" xr:uid="{2C8A9370-E6E6-4651-A903-9EE864161CE4}"/>
    <cellStyle name="Título 8" xfId="2953" xr:uid="{621B17C8-DF1D-41AD-9DD7-E1D05FD6A754}"/>
    <cellStyle name="Título 9" xfId="2991" xr:uid="{407D6048-F6BB-451D-8D47-108687233CA6}"/>
    <cellStyle name="Total" xfId="107" builtinId="25" customBuiltin="1"/>
    <cellStyle name="Total 10" xfId="4454" xr:uid="{37194667-1E48-494E-9AB4-5DDAB755A60A}"/>
    <cellStyle name="Total 11" xfId="4482" xr:uid="{F751F969-15D3-4964-B6AF-6577FAB0C8A9}"/>
    <cellStyle name="Total 11 2" xfId="7138" xr:uid="{EF966F22-28E2-4D8C-AAEF-A461B51A07CC}"/>
    <cellStyle name="Total 11 2 2" xfId="12418" xr:uid="{9CC84AB2-5D08-4DB5-936B-B8398DC3AC2A}"/>
    <cellStyle name="Total 11 2 2 2" xfId="16482" xr:uid="{F2D0D4CA-2965-41F3-B42F-E3F823D67190}"/>
    <cellStyle name="Total 11 2 2 2 2" xfId="21711" xr:uid="{88EA526E-B58D-445F-8B5F-DA6EBA60A066}"/>
    <cellStyle name="Total 11 2 2 3" xfId="19129" xr:uid="{B4199DDA-87EB-408F-8EDE-4EE0FB18ABF6}"/>
    <cellStyle name="Total 11 2 3" xfId="14843" xr:uid="{653526E5-0737-4BC7-B55C-526DF9F8D095}"/>
    <cellStyle name="Total 11 2 3 2" xfId="18283" xr:uid="{89476666-7AC6-495D-813D-D6CCB717CFAE}"/>
    <cellStyle name="Total 11 2 3 2 2" xfId="23506" xr:uid="{A9C5ED5B-C225-46E2-AB60-FE5C0A9F7C5E}"/>
    <cellStyle name="Total 11 2 3 3" xfId="17432" xr:uid="{F154C448-AC06-4D55-B403-A63B2240AC84}"/>
    <cellStyle name="Total 11 2 3 3 2" xfId="22658" xr:uid="{DDE053F8-E6CB-4328-A3FF-39CC8F3754D9}"/>
    <cellStyle name="Total 11 2 3 4" xfId="20089" xr:uid="{E80AB4A4-B1E1-4C2D-94C6-B587AFB92067}"/>
    <cellStyle name="Total 11 2 4" xfId="15266" xr:uid="{996CE5C5-CEF8-44ED-82A5-ED8A72CD32A2}"/>
    <cellStyle name="Total 11 2 4 2" xfId="18254" xr:uid="{417171C6-AD2F-4DD8-8CB9-018F81B5AB5E}"/>
    <cellStyle name="Total 11 2 4 2 2" xfId="23477" xr:uid="{43F6EADA-2C70-49FD-9E62-E46C749EFAA3}"/>
    <cellStyle name="Total 11 2 4 3" xfId="20508" xr:uid="{F263608F-C82A-4101-BD3B-06698B1539C8}"/>
    <cellStyle name="Total 11 2 5" xfId="18517" xr:uid="{E1CD5D8D-FE0E-45F6-91AB-F071CB7B2367}"/>
    <cellStyle name="Total 12" xfId="4510" xr:uid="{C6FEB592-E6A9-48D3-BAA4-53A2E081BA3D}"/>
    <cellStyle name="Total 13" xfId="4538" xr:uid="{0020DB92-748F-4B34-AA12-5CBD57373BF0}"/>
    <cellStyle name="Total 2" xfId="50" xr:uid="{00000000-0005-0000-0000-000040000000}"/>
    <cellStyle name="Total 2 2" xfId="4139" xr:uid="{5333C20C-1821-470D-A4BF-51DE9B61D148}"/>
    <cellStyle name="Total 2 2 2" xfId="12298" xr:uid="{70C62F0B-E43A-4812-9A97-45B0074EDBAF}"/>
    <cellStyle name="Total 2 2 2 2" xfId="16363" xr:uid="{A2B2E9AA-A266-45B4-B992-684CD0790BA7}"/>
    <cellStyle name="Total 2 2 2 2 2" xfId="21592" xr:uid="{44FC968D-5766-4094-9539-407ED28BC866}"/>
    <cellStyle name="Total 2 2 2 3" xfId="19010" xr:uid="{FB0B25C3-9E2D-49D3-A648-DE458035123C}"/>
    <cellStyle name="Total 2 2 3" xfId="14122" xr:uid="{BCD91B7C-CAF0-4374-A64B-A1A86885AC3D}"/>
    <cellStyle name="Total 2 2 3 2" xfId="18263" xr:uid="{4EC92315-0981-42C5-AC55-DDFB5D949975}"/>
    <cellStyle name="Total 2 2 3 2 2" xfId="23486" xr:uid="{6652247E-42D3-4E52-B815-0E0A866C442A}"/>
    <cellStyle name="Total 2 2 3 3" xfId="17316" xr:uid="{98FCC3E6-C6EE-4E04-9691-E08C7430B6D1}"/>
    <cellStyle name="Total 2 2 3 3 2" xfId="22542" xr:uid="{3A67D666-CC6B-41A7-A0D8-027756EA5676}"/>
    <cellStyle name="Total 2 2 3 4" xfId="19969" xr:uid="{B46D481F-BE4C-4ADC-B236-01A96A79911B}"/>
    <cellStyle name="Total 2 2 4" xfId="14840" xr:uid="{335090A9-AF3B-4B01-B1BA-0F878025A394}"/>
    <cellStyle name="Total 2 2 4 2" xfId="18284" xr:uid="{FE4DAC61-FD57-4676-9FE9-6B50CFAA94F1}"/>
    <cellStyle name="Total 2 2 4 2 2" xfId="23507" xr:uid="{55894B2C-6B0F-4D13-8248-87B76D44E23F}"/>
    <cellStyle name="Total 2 2 4 3" xfId="20086" xr:uid="{705CA2FE-9F9A-4406-B518-7D8FD0223B3D}"/>
    <cellStyle name="Total 2 2 5" xfId="18398" xr:uid="{643E1F21-9C37-49EA-B7A3-6110B2811A94}"/>
    <cellStyle name="Total 2 3" xfId="2280" xr:uid="{9A4089D6-8B33-48A9-A77F-8C8B2A474441}"/>
    <cellStyle name="Total 2 4" xfId="1032" xr:uid="{AD7337FA-8642-4BD3-8E5D-9605D4B67BB0}"/>
    <cellStyle name="Total 3" xfId="1033" xr:uid="{5B55C50C-0236-43B3-AA33-D63B8B06BA22}"/>
    <cellStyle name="Total 4" xfId="389" xr:uid="{F3A0D013-13C3-4A10-8C90-6EEEDECE9B13}"/>
    <cellStyle name="Total 4 2" xfId="4266" xr:uid="{01806D65-C02F-4FAB-A3AD-1BC49523DAFB}"/>
    <cellStyle name="Total 4 2 2" xfId="12326" xr:uid="{12FE5EBF-858A-4349-9917-51611DE33DE2}"/>
    <cellStyle name="Total 4 2 2 2" xfId="16391" xr:uid="{6C5B9AFD-6101-451B-AD30-8F75976AAF02}"/>
    <cellStyle name="Total 4 2 2 2 2" xfId="21620" xr:uid="{B5EB2E9D-BBF8-416D-AFA1-FA5A72B4F967}"/>
    <cellStyle name="Total 4 2 2 3" xfId="19038" xr:uid="{B7635070-B706-47A6-B07D-3A5E48EEE798}"/>
    <cellStyle name="Total 4 2 3" xfId="14147" xr:uid="{068470E0-1337-4622-8EDD-C96FC35C2649}"/>
    <cellStyle name="Total 4 2 3 2" xfId="18274" xr:uid="{AABF957E-555B-4232-8A0C-ED6F96DE0D38}"/>
    <cellStyle name="Total 4 2 3 2 2" xfId="23497" xr:uid="{171A490C-E1B8-4453-9CB2-A0723974641A}"/>
    <cellStyle name="Total 4 2 3 3" xfId="17341" xr:uid="{46DE3A97-F796-405B-B2CB-25C6A50711B9}"/>
    <cellStyle name="Total 4 2 3 3 2" xfId="22567" xr:uid="{0EE05F2E-C75E-4445-B4A7-C37B2DE31258}"/>
    <cellStyle name="Total 4 2 3 4" xfId="19994" xr:uid="{7D2F3576-D5B2-4693-B3AD-1BEC32E3F2BA}"/>
    <cellStyle name="Total 4 2 4" xfId="13319" xr:uid="{7AB4F51B-572F-40B1-870F-58476FEF1120}"/>
    <cellStyle name="Total 4 2 4 2" xfId="18253" xr:uid="{836A264E-1723-401A-80F0-2B1DD850DAD7}"/>
    <cellStyle name="Total 4 2 4 2 2" xfId="23476" xr:uid="{51C63759-DF7D-4825-949C-06EE1E576E64}"/>
    <cellStyle name="Total 4 2 4 3" xfId="19855" xr:uid="{FA88517F-E27B-4937-AA46-0E2B539D89C8}"/>
    <cellStyle name="Total 4 2 5" xfId="18426" xr:uid="{632B4D41-67F2-4A8E-866E-3BF97F6D5289}"/>
    <cellStyle name="Total 43" xfId="1034" xr:uid="{EB6F0927-14C5-4481-8261-E5134058C3CC}"/>
    <cellStyle name="Total 44" xfId="1035" xr:uid="{930C94B2-3A59-4E2F-A837-B9146FB7F0C4}"/>
    <cellStyle name="Total 5" xfId="1036" xr:uid="{0A476254-E618-41F8-A5A4-08A2905E84DD}"/>
    <cellStyle name="Total 6" xfId="2965" xr:uid="{31BB204E-0DFD-4730-9F6A-AF0F63BD1576}"/>
    <cellStyle name="Total 7" xfId="3007" xr:uid="{167FE4DB-297B-4946-A790-0D81533DE151}"/>
    <cellStyle name="Total 8" xfId="2279" xr:uid="{9C4F00F8-7DD8-45D3-9F83-BE90D2DF0E19}"/>
    <cellStyle name="Total 8 2" xfId="4398" xr:uid="{725BAFE8-F705-4C83-A38A-E8E22A281529}"/>
    <cellStyle name="Total 8 3" xfId="12252" xr:uid="{613ABF16-DBC8-4169-A17A-70778724B3C3}"/>
    <cellStyle name="Total 8 3 2" xfId="16317" xr:uid="{80E18803-A09F-4C3E-B0F6-BCEECAB10A6D}"/>
    <cellStyle name="Total 8 3 2 2" xfId="21546" xr:uid="{56D10751-9F8B-4376-9905-5B1924EB6D94}"/>
    <cellStyle name="Total 8 3 3" xfId="18964" xr:uid="{00967857-ECDC-4AC4-80AA-80D76923C0DE}"/>
    <cellStyle name="Total 8 4" xfId="13465" xr:uid="{9A1D758A-AE1F-415A-A9C4-E583F7FC922D}"/>
    <cellStyle name="Total 8 4 2" xfId="18272" xr:uid="{759056E4-2FF8-42B2-AF1A-5D28D7AEB9CA}"/>
    <cellStyle name="Total 8 4 2 2" xfId="23495" xr:uid="{24DAB777-3E08-474B-8958-59701750B844}"/>
    <cellStyle name="Total 8 4 3" xfId="17288" xr:uid="{903012B4-DB11-4F18-B7F5-F2F45D23B20B}"/>
    <cellStyle name="Total 8 4 3 2" xfId="22514" xr:uid="{CB054285-4223-4759-A9E0-1EB5C6C89FBE}"/>
    <cellStyle name="Total 8 4 4" xfId="19936" xr:uid="{8CD70192-24F2-4C6E-83AB-D99257F63E3F}"/>
    <cellStyle name="Total 8 5" xfId="14064" xr:uid="{04D2A847-06A2-4AD1-92D3-5BBA23554722}"/>
    <cellStyle name="Total 8 5 2" xfId="18252" xr:uid="{4920168A-122F-4400-ACC1-3EBE82CCED9A}"/>
    <cellStyle name="Total 8 5 2 2" xfId="23475" xr:uid="{502F6629-3CDE-47E0-85F3-8E88351D3349}"/>
    <cellStyle name="Total 8 5 3" xfId="19955" xr:uid="{E92BCDD6-A875-41FD-8047-706E6159A522}"/>
    <cellStyle name="Total 8 6" xfId="18352" xr:uid="{0B948EF5-A67D-432D-BE1F-73482720A48D}"/>
    <cellStyle name="Total 9" xfId="4426" xr:uid="{1B8A0534-3F35-4941-ACA4-6CE8A28C428B}"/>
    <cellStyle name="Verificar Célula 2" xfId="1037" xr:uid="{6673F794-649C-402E-B1CC-354CDBD1D6DF}"/>
    <cellStyle name="Vírgula" xfId="51" builtinId="3"/>
    <cellStyle name="Vírgula 10" xfId="91" xr:uid="{9CE13000-C80B-482C-AEAA-B9B53B2CF495}"/>
    <cellStyle name="Vírgula 10 2" xfId="216" xr:uid="{4FF85176-2206-4820-9003-09120F39A059}"/>
    <cellStyle name="Vírgula 10 2 10" xfId="18292" xr:uid="{FD0B35B2-4DD5-4664-AFAD-73348FBE1DAC}"/>
    <cellStyle name="Vírgula 10 2 10 2" xfId="23515" xr:uid="{0BB4C7C8-5360-4939-9DFE-00736D7BB48F}"/>
    <cellStyle name="Vírgula 10 2 11" xfId="18543" xr:uid="{B812FBDC-085D-4CD8-9945-EEB647A61802}"/>
    <cellStyle name="Vírgula 10 2 12" xfId="11793" xr:uid="{DDDC46D1-6ED7-46F6-B458-1CFE5C962D5A}"/>
    <cellStyle name="Vírgula 10 2 2" xfId="7239" xr:uid="{449DC696-FEA5-4DA6-BFD1-3A16AD000671}"/>
    <cellStyle name="Vírgula 10 2 2 2" xfId="12709" xr:uid="{0D1612F8-54A6-47DB-AAEE-180CDEBAAD17}"/>
    <cellStyle name="Vírgula 10 2 2 2 2" xfId="13040" xr:uid="{5FBC85C0-9B8C-4BE1-80ED-AFDB1BB0B37E}"/>
    <cellStyle name="Vírgula 10 2 2 2 2 2" xfId="17080" xr:uid="{6D6B5125-EA45-4517-9687-572E96433E32}"/>
    <cellStyle name="Vírgula 10 2 2 2 2 2 2" xfId="22306" xr:uid="{579B761F-6989-4DE0-BAF2-14C3C2F174F3}"/>
    <cellStyle name="Vírgula 10 2 2 2 2 3" xfId="19724" xr:uid="{88EDD5F8-E39D-45A4-B482-894758F38CD9}"/>
    <cellStyle name="Vírgula 10 2 2 2 3" xfId="12943" xr:uid="{41DC46A7-55EF-4F3E-B7A5-8DD42A253BB2}"/>
    <cellStyle name="Vírgula 10 2 2 2 3 2" xfId="16983" xr:uid="{22DD55C2-16B2-406C-A6D5-3F7D24BCA2E4}"/>
    <cellStyle name="Vírgula 10 2 2 2 3 2 2" xfId="22209" xr:uid="{BD7DC9A7-D578-41B3-A117-0A6B51699FFE}"/>
    <cellStyle name="Vírgula 10 2 2 2 3 3" xfId="19627" xr:uid="{5E414CFE-8B80-4CA6-ADFD-31D95D00413F}"/>
    <cellStyle name="Vírgula 10 2 2 2 4" xfId="16773" xr:uid="{F6EF5BEA-C4E0-4A21-8908-E6B2D6B7E2F1}"/>
    <cellStyle name="Vírgula 10 2 2 2 4 2" xfId="22002" xr:uid="{13628621-7190-439F-9C46-FD417C82B390}"/>
    <cellStyle name="Vírgula 10 2 2 2 5" xfId="19420" xr:uid="{4E276607-96B7-43F3-ACF3-19B2B4592FA2}"/>
    <cellStyle name="Vírgula 10 2 2 3" xfId="13041" xr:uid="{BF318A3F-E108-4209-8FC9-5D61098678F5}"/>
    <cellStyle name="Vírgula 10 2 2 3 2" xfId="17081" xr:uid="{E743D6A2-0481-4B19-8348-F55675732C2E}"/>
    <cellStyle name="Vírgula 10 2 2 3 2 2" xfId="22307" xr:uid="{0839F74F-A50B-4B88-8160-86B61378A12C}"/>
    <cellStyle name="Vírgula 10 2 2 3 3" xfId="19725" xr:uid="{B64E7B75-CF13-404D-94E6-9D8B688D3531}"/>
    <cellStyle name="Vírgula 10 2 2 4" xfId="13042" xr:uid="{9F70A0A3-3809-4A44-B1DE-1BBC5C35DDD9}"/>
    <cellStyle name="Vírgula 10 2 2 4 2" xfId="17082" xr:uid="{406338A8-71B6-4501-80C6-838E7635D6F0}"/>
    <cellStyle name="Vírgula 10 2 2 4 2 2" xfId="22308" xr:uid="{C3DEFE21-8980-452F-8CA6-5D104D8FA871}"/>
    <cellStyle name="Vírgula 10 2 2 4 3" xfId="19726" xr:uid="{5CF61A39-3311-4209-BBB6-8DC4C9C2337D}"/>
    <cellStyle name="Vírgula 10 2 2 5" xfId="12893" xr:uid="{C56E8001-57E2-464E-A44C-60C673589DFB}"/>
    <cellStyle name="Vírgula 10 2 2 5 2" xfId="16933" xr:uid="{194BF6DD-4338-480A-9B4D-D138ADBBB4DC}"/>
    <cellStyle name="Vírgula 10 2 2 5 2 2" xfId="22159" xr:uid="{D2257C26-D137-40A7-943C-61AE8ED5FBB8}"/>
    <cellStyle name="Vírgula 10 2 2 5 3" xfId="19577" xr:uid="{6F398E72-BBF0-4DA2-AA6E-0DF99F23C4C5}"/>
    <cellStyle name="Vírgula 10 2 2 6" xfId="16160" xr:uid="{F20BE19A-AC73-4E69-9830-C8FD57EE2CB0}"/>
    <cellStyle name="Vírgula 10 2 2 6 2" xfId="21390" xr:uid="{8D4CAA01-53FC-4650-A4E8-30FB9A7DE3E1}"/>
    <cellStyle name="Vírgula 10 2 2 7" xfId="18808" xr:uid="{DDA7EB6B-4C68-47B5-8470-DC42EE698572}"/>
    <cellStyle name="Vírgula 10 2 2 8" xfId="12067" xr:uid="{32E60EB8-B818-4B6A-9D36-3A52A2BCE8A1}"/>
    <cellStyle name="Vírgula 10 2 3" xfId="12444" xr:uid="{14B4D27B-9D1F-4768-BD2C-7A5D37D0176C}"/>
    <cellStyle name="Vírgula 10 2 3 2" xfId="13043" xr:uid="{D6E563B1-6088-4BAA-A054-8BF8607B5607}"/>
    <cellStyle name="Vírgula 10 2 3 2 2" xfId="17083" xr:uid="{6F0EC086-AF86-49D3-9821-C95D54C49355}"/>
    <cellStyle name="Vírgula 10 2 3 2 2 2" xfId="22309" xr:uid="{DA06FBFB-A866-4184-B596-F145871C4560}"/>
    <cellStyle name="Vírgula 10 2 3 2 3" xfId="19727" xr:uid="{A62FF60B-4A15-4258-B2BC-37348AEA778C}"/>
    <cellStyle name="Vírgula 10 2 3 3" xfId="12917" xr:uid="{01F1950B-9079-40AF-9B06-3B7F407B46DF}"/>
    <cellStyle name="Vírgula 10 2 3 3 2" xfId="16957" xr:uid="{F08D46DB-DE44-4D04-9D51-E1269821E887}"/>
    <cellStyle name="Vírgula 10 2 3 3 2 2" xfId="22183" xr:uid="{0262EA80-9CD3-49DB-B465-60EE7175A8B3}"/>
    <cellStyle name="Vírgula 10 2 3 3 3" xfId="19601" xr:uid="{26630A0E-F3EC-42C6-B296-D2A314583B68}"/>
    <cellStyle name="Vírgula 10 2 3 4" xfId="16508" xr:uid="{C255E0BE-077A-4617-92FF-6C89780ADBB0}"/>
    <cellStyle name="Vírgula 10 2 3 4 2" xfId="21737" xr:uid="{07091ED5-F481-4BB6-8622-23079E7624DA}"/>
    <cellStyle name="Vírgula 10 2 3 5" xfId="19155" xr:uid="{13BDAA25-3A68-40E7-98A2-5058094A92A9}"/>
    <cellStyle name="Vírgula 10 2 4" xfId="13044" xr:uid="{AD7E862A-A531-4438-BC57-E95F623E74AE}"/>
    <cellStyle name="Vírgula 10 2 4 2" xfId="17084" xr:uid="{5153A8A8-31FF-4AC0-BE9C-7D60C0139E89}"/>
    <cellStyle name="Vírgula 10 2 4 2 2" xfId="22310" xr:uid="{F3177099-2253-4247-84E8-4A6B436C9419}"/>
    <cellStyle name="Vírgula 10 2 4 3" xfId="19728" xr:uid="{9941F98B-AA12-49E8-BBE1-25E17AA69F0C}"/>
    <cellStyle name="Vírgula 10 2 5" xfId="13045" xr:uid="{8B272718-08E5-4E7B-8CB0-1B01D86855D5}"/>
    <cellStyle name="Vírgula 10 2 5 2" xfId="17085" xr:uid="{99F0C8AD-25AD-42E9-97EA-538CCFF593EC}"/>
    <cellStyle name="Vírgula 10 2 5 2 2" xfId="22311" xr:uid="{B711036E-D75E-4332-B4E8-E6CB84E0EEF9}"/>
    <cellStyle name="Vírgula 10 2 5 3" xfId="19729" xr:uid="{9306F7FB-E2E0-461D-921B-E3A591379218}"/>
    <cellStyle name="Vírgula 10 2 6" xfId="15227" xr:uid="{2A1AA5B0-D1B2-485B-92CA-78BB15AE391C}"/>
    <cellStyle name="Vírgula 10 2 6 2" xfId="17812" xr:uid="{657C2C99-3550-4938-8ECF-CB37F7D851B5}"/>
    <cellStyle name="Vírgula 10 2 6 2 2" xfId="23038" xr:uid="{CEB43BB2-A987-4066-93B2-AEEEDDCA4F9A}"/>
    <cellStyle name="Vírgula 10 2 6 3" xfId="20469" xr:uid="{FE1E537F-54D5-4642-972E-A6C4253E61E6}"/>
    <cellStyle name="Vírgula 10 2 7" xfId="12865" xr:uid="{8AB19EC1-06E7-4241-9200-5397BA429D7D}"/>
    <cellStyle name="Vírgula 10 2 7 2" xfId="16907" xr:uid="{B15249F0-8D71-4D87-ADF9-D8F78C072AB4}"/>
    <cellStyle name="Vírgula 10 2 7 2 2" xfId="22133" xr:uid="{E79A6272-D3E7-41F0-884B-F170EC3727D9}"/>
    <cellStyle name="Vírgula 10 2 7 3" xfId="19551" xr:uid="{60943CE0-CBD1-40D7-9D3A-6E64DB407C98}"/>
    <cellStyle name="Vírgula 10 2 8" xfId="15601" xr:uid="{367AA85F-1D95-40BA-AC3B-C8D1CC7D22EE}"/>
    <cellStyle name="Vírgula 10 2 8 2" xfId="18173" xr:uid="{04F5D51F-E346-40C7-B558-CB4CC44CC36D}"/>
    <cellStyle name="Vírgula 10 2 8 2 2" xfId="23399" xr:uid="{A27CC843-4D0C-4AC9-ABA7-63F23FD1782B}"/>
    <cellStyle name="Vírgula 10 2 8 3" xfId="20843" xr:uid="{39D838AB-AEA1-45E8-8493-788604B2ADCC}"/>
    <cellStyle name="Vírgula 10 2 9" xfId="15900" xr:uid="{A6C3BEB3-5463-496E-86AA-ABF89902F77E}"/>
    <cellStyle name="Vírgula 10 2 9 2" xfId="21130" xr:uid="{0287A040-4D23-43E7-8239-ED69121C7EF3}"/>
    <cellStyle name="Vírgula 10 3" xfId="7196" xr:uid="{DDFC46B3-AF00-4396-AABA-39966922ECF9}"/>
    <cellStyle name="Vírgula 10 3 2" xfId="12697" xr:uid="{B681C6E3-44DF-431A-A23C-31A7BEA4A39D}"/>
    <cellStyle name="Vírgula 10 3 2 2" xfId="16761" xr:uid="{3E94A69E-81D5-4436-B5F5-CED953007BA3}"/>
    <cellStyle name="Vírgula 10 3 2 2 2" xfId="21990" xr:uid="{A166516F-9FF4-4405-831E-A91D8C3B0957}"/>
    <cellStyle name="Vírgula 10 3 2 3" xfId="19408" xr:uid="{B93982C5-C4DB-42FC-91C1-067AECBC2CFD}"/>
    <cellStyle name="Vírgula 10 3 3" xfId="12855" xr:uid="{8AF064CC-983A-46C5-AB52-1989700CFFF2}"/>
    <cellStyle name="Vírgula 10 3 3 2" xfId="16897" xr:uid="{F509EEC4-681B-486B-8803-330213186EA5}"/>
    <cellStyle name="Vírgula 10 3 3 2 2" xfId="22123" xr:uid="{EB35E2FF-179E-4DCE-AE24-B7075BCA2331}"/>
    <cellStyle name="Vírgula 10 3 3 3" xfId="19541" xr:uid="{A0D0D22E-1DDC-4DEF-8E75-EDB746000DAC}"/>
    <cellStyle name="Vírgula 10 3 4" xfId="16148" xr:uid="{5D879027-DA08-45AE-B34F-86B0C7CE0C32}"/>
    <cellStyle name="Vírgula 10 3 4 2" xfId="21378" xr:uid="{4FF70C16-EC1A-4438-837E-45CAD370CF64}"/>
    <cellStyle name="Vírgula 10 3 5" xfId="18796" xr:uid="{D0538DC3-3728-4F1E-999E-7A2A4F73FC7C}"/>
    <cellStyle name="Vírgula 10 3 6" xfId="12055" xr:uid="{E6D0C249-868A-47A9-9BE0-30914417AEDD}"/>
    <cellStyle name="Vírgula 10 4" xfId="12139" xr:uid="{43454B00-2711-4F33-83AF-C63336AF32EF}"/>
    <cellStyle name="Vírgula 10 4 2" xfId="12769" xr:uid="{B044D23F-122F-4B93-9354-8B6E14C5D059}"/>
    <cellStyle name="Vírgula 10 4 2 2" xfId="16829" xr:uid="{8EEAF6A3-426A-4674-9C90-1F83A13D5107}"/>
    <cellStyle name="Vírgula 10 4 2 2 2" xfId="22058" xr:uid="{A585E51A-CD68-4A3B-A693-2990E32CB482}"/>
    <cellStyle name="Vírgula 10 4 2 3" xfId="19476" xr:uid="{1B18D7AC-CCEF-4882-8252-83C16202392F}"/>
    <cellStyle name="Vírgula 10 4 3" xfId="14856" xr:uid="{6603BA49-06FE-45E4-ADF4-30570B10516B}"/>
    <cellStyle name="Vírgula 10 4 3 2" xfId="17445" xr:uid="{0C1C6A5B-4DC4-4C94-9F57-23ACBD753FB6}"/>
    <cellStyle name="Vírgula 10 4 3 2 2" xfId="22671" xr:uid="{8B1C9037-00BB-4E0F-BCA5-5D125C741BD0}"/>
    <cellStyle name="Vírgula 10 4 3 3" xfId="20102" xr:uid="{E6232AA8-E1D5-46CF-9083-9800A3FECCCB}"/>
    <cellStyle name="Vírgula 10 4 4" xfId="16216" xr:uid="{995388C9-2BD4-4152-B089-B1EE1ED43D96}"/>
    <cellStyle name="Vírgula 10 4 4 2" xfId="21446" xr:uid="{F71FAC3D-B34A-4270-8F2F-571AD03CFE2D}"/>
    <cellStyle name="Vírgula 10 4 5" xfId="18864" xr:uid="{EB1FD45E-5A7F-49C4-8806-4F6222F063CE}"/>
    <cellStyle name="Vírgula 10 5" xfId="12431" xr:uid="{DE09D9BA-F16B-4B9B-8C21-F239B5C48C27}"/>
    <cellStyle name="Vírgula 10 5 2" xfId="15215" xr:uid="{B3886BAC-6531-4EDE-8D28-F530815B1D78}"/>
    <cellStyle name="Vírgula 10 5 2 2" xfId="17800" xr:uid="{1F10CD95-3FF8-4980-9F09-5D02BEEBF808}"/>
    <cellStyle name="Vírgula 10 5 2 2 2" xfId="23026" xr:uid="{C2503941-D810-46E7-A240-ADC14CFD2541}"/>
    <cellStyle name="Vírgula 10 5 2 3" xfId="20457" xr:uid="{78AD3B6A-98C1-48C0-8D79-218C6292FCF4}"/>
    <cellStyle name="Vírgula 10 5 3" xfId="16495" xr:uid="{F3DD2FC6-89E6-4883-AB52-412B2DB3D567}"/>
    <cellStyle name="Vírgula 10 5 3 2" xfId="21724" xr:uid="{E1E513D7-8E2C-412B-A277-577F7C569B21}"/>
    <cellStyle name="Vírgula 10 5 4" xfId="19142" xr:uid="{A17C03C5-A091-47CA-9253-B7195E99940D}"/>
    <cellStyle name="Vírgula 10 6" xfId="15589" xr:uid="{CA8CCB5D-60A5-4E5B-AA3D-2C67D4FAC011}"/>
    <cellStyle name="Vírgula 10 6 2" xfId="18161" xr:uid="{DB088C18-1FC0-4CF1-B6F7-C94CB32781BF}"/>
    <cellStyle name="Vírgula 10 6 2 2" xfId="23387" xr:uid="{4704FC9E-7CA0-4A71-BB0D-E605399827FF}"/>
    <cellStyle name="Vírgula 10 6 3" xfId="20831" xr:uid="{58113956-7BF0-4933-85A8-556C6CAB3D4F}"/>
    <cellStyle name="Vírgula 10 7" xfId="15888" xr:uid="{B21F5CD0-854A-49DE-BCE1-2671AE15E88A}"/>
    <cellStyle name="Vírgula 10 7 2" xfId="21118" xr:uid="{6C81B36C-87B3-4399-B2C5-7B70ACAD4246}"/>
    <cellStyle name="Vírgula 10 8" xfId="18530" xr:uid="{EDD05AD5-B002-43DB-939B-65A44B9170DF}"/>
    <cellStyle name="Vírgula 10 9" xfId="11768" xr:uid="{C6C76251-31C4-4572-AB89-C773719037E2}"/>
    <cellStyle name="Vírgula 11" xfId="133" xr:uid="{589E994F-E197-47C8-AB53-2D3861C878BD}"/>
    <cellStyle name="Vírgula 11 10" xfId="7453" xr:uid="{2D487C70-F41B-49E8-B216-B1AC4D6DC41D}"/>
    <cellStyle name="Vírgula 11 2" xfId="236" xr:uid="{E6E2F19C-B11F-4AC0-8EB1-F42229E8AE33}"/>
    <cellStyle name="Vírgula 11 2 2" xfId="7349" xr:uid="{9CDC3810-556E-48AD-B631-744AB1D2DEA9}"/>
    <cellStyle name="Vírgula 11 2 2 2" xfId="12743" xr:uid="{7CE6BF0F-D474-4DED-8FFA-219566BDF3D8}"/>
    <cellStyle name="Vírgula 11 2 2 2 2" xfId="16807" xr:uid="{73DCF220-107D-410E-B544-01638B2E25C6}"/>
    <cellStyle name="Vírgula 11 2 2 2 2 2" xfId="22036" xr:uid="{AE16E23C-D32F-4284-AD1A-5AEDE002E308}"/>
    <cellStyle name="Vírgula 11 2 2 2 3" xfId="19454" xr:uid="{4BBE95CB-7BC6-4FB0-8AC3-EA7DAD525F96}"/>
    <cellStyle name="Vírgula 11 2 2 3" xfId="15261" xr:uid="{C31915AB-D8E0-4B98-ADA7-3279A4F39D32}"/>
    <cellStyle name="Vírgula 11 2 2 3 2" xfId="17846" xr:uid="{B5BB980C-9D57-4291-AB7F-6EB563AEA526}"/>
    <cellStyle name="Vírgula 11 2 2 3 2 2" xfId="23072" xr:uid="{CB884F56-D205-4981-A6DF-9465F7709FDF}"/>
    <cellStyle name="Vírgula 11 2 2 3 3" xfId="20503" xr:uid="{876C5F84-64D9-422A-807C-9144E8ABFE35}"/>
    <cellStyle name="Vírgula 11 2 2 4" xfId="16194" xr:uid="{1407EC4D-AFB5-46FA-9FB2-8B17EA63DCF2}"/>
    <cellStyle name="Vírgula 11 2 2 4 2" xfId="21424" xr:uid="{6C49CAC7-F903-43D4-9F29-BC4D73E4BF34}"/>
    <cellStyle name="Vírgula 11 2 2 5" xfId="18842" xr:uid="{19FE7E45-6D7B-481D-9381-1F2EC3A4CE29}"/>
    <cellStyle name="Vírgula 11 2 2 6" xfId="12101" xr:uid="{0BA07B1E-3354-4C2B-B4D6-24FAD3C6A8EB}"/>
    <cellStyle name="Vírgula 11 2 3" xfId="12483" xr:uid="{7E5B69F2-4A1C-416A-989E-BC0DAA416C4F}"/>
    <cellStyle name="Vírgula 11 2 3 2" xfId="16547" xr:uid="{AFD26E35-0143-4A93-9DAB-3D2635D11DB4}"/>
    <cellStyle name="Vírgula 11 2 3 2 2" xfId="21776" xr:uid="{4A5D5087-2A77-4461-998A-D7E4D3C04BB8}"/>
    <cellStyle name="Vírgula 11 2 3 3" xfId="19194" xr:uid="{D42803BE-26DD-40C4-AB17-A7491E30FDDE}"/>
    <cellStyle name="Vírgula 11 2 4" xfId="14901" xr:uid="{D60C54E1-8442-4B55-80E7-4B5541A508CD}"/>
    <cellStyle name="Vírgula 11 2 4 2" xfId="17487" xr:uid="{27EAA0AF-D12A-4F49-B1B9-1C275AF316A6}"/>
    <cellStyle name="Vírgula 11 2 4 2 2" xfId="22713" xr:uid="{8A6E0A0D-F283-49C1-AC78-9CE271C2C459}"/>
    <cellStyle name="Vírgula 11 2 4 3" xfId="20144" xr:uid="{64A8FFFC-F46C-44E3-B0B4-08AB815F9352}"/>
    <cellStyle name="Vírgula 11 2 5" xfId="15635" xr:uid="{40D78EB5-44EB-449F-9120-0B7E0F120F91}"/>
    <cellStyle name="Vírgula 11 2 5 2" xfId="18207" xr:uid="{3080589F-14E3-4050-BF30-7FB29178F2AF}"/>
    <cellStyle name="Vírgula 11 2 5 2 2" xfId="23433" xr:uid="{34CBDCFF-0390-44FC-8AE0-C4F983D89FDF}"/>
    <cellStyle name="Vírgula 11 2 5 3" xfId="20877" xr:uid="{36F301E2-09C8-4670-8262-2B2424917D12}"/>
    <cellStyle name="Vírgula 11 2 6" xfId="15934" xr:uid="{15A4BBDE-01D6-4BB1-A7DA-59FE3799456D}"/>
    <cellStyle name="Vírgula 11 2 6 2" xfId="21164" xr:uid="{B32EE007-DCB7-4F3F-A736-1660EAC00430}"/>
    <cellStyle name="Vírgula 11 2 7" xfId="18582" xr:uid="{61C5637A-FF02-4E90-8720-5F1E0A41D325}"/>
    <cellStyle name="Vírgula 11 2 8" xfId="11839" xr:uid="{FEDB693E-5A47-4CF0-9FED-3BF8123644A8}"/>
    <cellStyle name="Vírgula 11 3" xfId="2192" xr:uid="{99B356BD-BB62-40E6-B688-16F5699722B0}"/>
    <cellStyle name="Vírgula 11 3 2" xfId="12532" xr:uid="{F69A10FB-9A56-442C-928A-055440F93015}"/>
    <cellStyle name="Vírgula 11 3 2 2" xfId="16596" xr:uid="{3A468836-CFBC-4E88-8351-E5CDE38C2CE0}"/>
    <cellStyle name="Vírgula 11 3 2 2 2" xfId="21825" xr:uid="{2547816F-89AA-400F-B1A9-2F663F0FE48F}"/>
    <cellStyle name="Vírgula 11 3 2 3" xfId="19243" xr:uid="{B0E67AFE-6A12-43C7-AE49-38D3B924C046}"/>
    <cellStyle name="Vírgula 11 3 3" xfId="15050" xr:uid="{26C3DD74-46E7-4B08-AE13-7A75C28BEFD2}"/>
    <cellStyle name="Vírgula 11 3 3 2" xfId="17635" xr:uid="{C49C061C-CFEB-40F6-84A7-763A4727D7EF}"/>
    <cellStyle name="Vírgula 11 3 3 2 2" xfId="22861" xr:uid="{9AC4D1BC-17AD-421A-BB9B-1748D1E36C69}"/>
    <cellStyle name="Vírgula 11 3 3 3" xfId="20292" xr:uid="{CEAFB57B-333D-4C5C-B605-7468D049C338}"/>
    <cellStyle name="Vírgula 11 3 4" xfId="15983" xr:uid="{C198382F-F436-4EA7-A4CA-2A6247450AF0}"/>
    <cellStyle name="Vírgula 11 3 4 2" xfId="21213" xr:uid="{29072713-4B73-4BE8-AC69-13E7F752E31D}"/>
    <cellStyle name="Vírgula 11 3 5" xfId="18631" xr:uid="{97AD6AF4-800B-4381-83D0-DCFB9E75575A}"/>
    <cellStyle name="Vírgula 11 3 6" xfId="11890" xr:uid="{1CF39D00-B185-4A8E-8407-1AFBCFC67B4B}"/>
    <cellStyle name="Vírgula 11 4" xfId="12140" xr:uid="{B64CDC99-2F30-4822-BE3F-E6F64C2AD44E}"/>
    <cellStyle name="Vírgula 11 4 2" xfId="12770" xr:uid="{84584859-05EF-40AD-93E6-11999559AFED}"/>
    <cellStyle name="Vírgula 11 4 2 2" xfId="16830" xr:uid="{0B04AE04-CEBB-4B7E-9E5C-238A0BB39574}"/>
    <cellStyle name="Vírgula 11 4 2 2 2" xfId="22059" xr:uid="{F08D9F78-723C-4BAE-B4DC-755B7618DEF5}"/>
    <cellStyle name="Vírgula 11 4 2 3" xfId="19477" xr:uid="{441813E9-27C5-49B3-95A4-D04A2DEC7A7D}"/>
    <cellStyle name="Vírgula 11 4 3" xfId="16217" xr:uid="{A4CB56FC-3D0E-4055-9855-A1787E711DE2}"/>
    <cellStyle name="Vírgula 11 4 3 2" xfId="21447" xr:uid="{4FD72EFB-F592-49E9-8C2F-0D6E7EF07DED}"/>
    <cellStyle name="Vírgula 11 4 4" xfId="18865" xr:uid="{481AE132-36C5-44A8-98A5-7B77FCE8B8EB}"/>
    <cellStyle name="Vírgula 11 5" xfId="12243" xr:uid="{39371685-3A72-4435-ADFC-7CA20FD2DB81}"/>
    <cellStyle name="Vírgula 11 5 2" xfId="16309" xr:uid="{EDD45800-D3A4-47B6-9895-3AD355EDC4C7}"/>
    <cellStyle name="Vírgula 11 5 2 2" xfId="21538" xr:uid="{FDFEBB2A-AC60-4DB4-8C6A-B4AC7FA2BB2F}"/>
    <cellStyle name="Vírgula 11 5 3" xfId="18956" xr:uid="{F2BBE2B6-B88B-4F06-85B0-A18A45DBDCF3}"/>
    <cellStyle name="Vírgula 11 6" xfId="12846" xr:uid="{16E7B610-F38A-4318-BEE2-C8289AB252EF}"/>
    <cellStyle name="Vírgula 11 6 2" xfId="16890" xr:uid="{6302470F-02C1-49CA-8472-9CD9C7CA898A}"/>
    <cellStyle name="Vírgula 11 6 2 2" xfId="22116" xr:uid="{247776CE-F211-4DB0-8670-0B92EEF5644E}"/>
    <cellStyle name="Vírgula 11 6 3" xfId="19534" xr:uid="{9EA24C73-330A-495D-82AC-97C8E92FC540}"/>
    <cellStyle name="Vírgula 11 7" xfId="15424" xr:uid="{3C18C947-5C3D-4271-9834-11F32854FD7A}"/>
    <cellStyle name="Vírgula 11 7 2" xfId="17996" xr:uid="{D788756C-3566-4A98-90C9-D326E13A33C3}"/>
    <cellStyle name="Vírgula 11 7 2 2" xfId="23222" xr:uid="{440B0399-4CC9-4FFE-AD4A-286FA2F8D0BE}"/>
    <cellStyle name="Vírgula 11 7 3" xfId="20666" xr:uid="{EDD3F8B7-B491-4243-852F-2B192601215A}"/>
    <cellStyle name="Vírgula 11 8" xfId="15723" xr:uid="{1A34E941-3987-471E-98A0-4008F96AA94B}"/>
    <cellStyle name="Vírgula 11 8 2" xfId="20953" xr:uid="{12908107-8AE8-4FF7-80C5-74957804F58E}"/>
    <cellStyle name="Vírgula 11 9" xfId="18345" xr:uid="{D47E58F7-DFA9-4804-B0E6-F95032738ADE}"/>
    <cellStyle name="Vírgula 12" xfId="189" xr:uid="{71EFD2B6-CE10-4683-91B8-66E803AF9F36}"/>
    <cellStyle name="Vírgula 12 10" xfId="12841" xr:uid="{7912118C-C166-4874-94F5-8DF19EC1872A}"/>
    <cellStyle name="Vírgula 12 10 2" xfId="16887" xr:uid="{EA503BA5-5459-44CC-B0B2-2B86F13C6359}"/>
    <cellStyle name="Vírgula 12 10 2 2" xfId="22113" xr:uid="{B7A2A564-E8A0-4CC0-8693-C2C409088894}"/>
    <cellStyle name="Vírgula 12 10 3" xfId="19531" xr:uid="{80C74B19-FA69-419D-B354-2D1945572119}"/>
    <cellStyle name="Vírgula 12 11" xfId="15591" xr:uid="{17D72F82-E4EE-4C81-A002-75A91C3E81FE}"/>
    <cellStyle name="Vírgula 12 11 2" xfId="18163" xr:uid="{5FA739B9-10DA-41BA-8196-20939472EB23}"/>
    <cellStyle name="Vírgula 12 11 2 2" xfId="23389" xr:uid="{D509F28F-D2F9-4F68-9283-4B5B13845C45}"/>
    <cellStyle name="Vírgula 12 11 3" xfId="20833" xr:uid="{1B217A11-2279-4CF4-B591-80B30B2CCE14}"/>
    <cellStyle name="Vírgula 12 12" xfId="15890" xr:uid="{5B7EA933-5C89-4580-BBE1-3A1943DE94F5}"/>
    <cellStyle name="Vírgula 12 12 2" xfId="21120" xr:uid="{C811C0FC-5CE9-4024-A845-E0DA075B47F4}"/>
    <cellStyle name="Vírgula 12 13" xfId="18533" xr:uid="{966093AA-A0F5-48F0-8546-AB7B1D87EF5F}"/>
    <cellStyle name="Vírgula 12 14" xfId="11783" xr:uid="{6159E59F-9D5F-4B5E-A9FE-D0B304ED3A80}"/>
    <cellStyle name="Vírgula 12 2" xfId="7318" xr:uid="{10236041-3A22-488D-BB25-7EC9EA05FB20}"/>
    <cellStyle name="Vírgula 12 2 10" xfId="18561" xr:uid="{2FD24EA3-C339-46AB-8143-34A1106C8A23}"/>
    <cellStyle name="Vírgula 12 2 11" xfId="11811" xr:uid="{EBCEF694-2B9E-464B-BD52-4B4C5E9A0217}"/>
    <cellStyle name="Vírgula 12 2 2" xfId="7353" xr:uid="{300D3A97-B54E-46C1-971C-A127C87CCB8E}"/>
    <cellStyle name="Vírgula 12 2 2 10" xfId="11843" xr:uid="{92AB3B0D-16C5-434F-915B-43938670160A}"/>
    <cellStyle name="Vírgula 12 2 2 2" xfId="12103" xr:uid="{8908EC48-8876-4F86-915F-A93CEE687314}"/>
    <cellStyle name="Vírgula 12 2 2 2 2" xfId="12745" xr:uid="{D4A0169E-44DE-43E4-87A9-998582D419CB}"/>
    <cellStyle name="Vírgula 12 2 2 2 2 2" xfId="13046" xr:uid="{468D108C-A5E2-460E-8A44-6BAFC63558BB}"/>
    <cellStyle name="Vírgula 12 2 2 2 2 2 2" xfId="17086" xr:uid="{422A0772-9CD9-4AE6-A49B-ECEE5DD08CAC}"/>
    <cellStyle name="Vírgula 12 2 2 2 2 2 2 2" xfId="22312" xr:uid="{76437BBD-C350-4CBB-AA88-5A78688392CE}"/>
    <cellStyle name="Vírgula 12 2 2 2 2 2 3" xfId="19730" xr:uid="{2F9B5237-7E44-4CB3-8918-6DF2A644B06C}"/>
    <cellStyle name="Vírgula 12 2 2 2 2 3" xfId="16809" xr:uid="{776DEBAE-5FA0-4F7D-B887-800981FD15B4}"/>
    <cellStyle name="Vírgula 12 2 2 2 2 3 2" xfId="22038" xr:uid="{7EC502CD-77A5-4C7E-A777-E32BCD25C904}"/>
    <cellStyle name="Vírgula 12 2 2 2 2 4" xfId="19456" xr:uid="{F6D3F006-97C4-4497-BAEA-32C8EB1F06D9}"/>
    <cellStyle name="Vírgula 12 2 2 2 3" xfId="12942" xr:uid="{45815FBF-02D6-433B-8019-DA95BA10A79D}"/>
    <cellStyle name="Vírgula 12 2 2 2 3 2" xfId="16982" xr:uid="{47031537-3E29-424A-B190-A1F05EE8658F}"/>
    <cellStyle name="Vírgula 12 2 2 2 3 2 2" xfId="22208" xr:uid="{A8A99D05-7E76-4CAD-B9BA-63EB9BE1DCF4}"/>
    <cellStyle name="Vírgula 12 2 2 2 3 3" xfId="19626" xr:uid="{AD0E2127-315A-4082-937C-7120B30838E3}"/>
    <cellStyle name="Vírgula 12 2 2 2 4" xfId="16196" xr:uid="{756F0083-655A-4DAB-9A4A-D2F3A77DBD85}"/>
    <cellStyle name="Vírgula 12 2 2 2 4 2" xfId="21426" xr:uid="{5433B7D9-AC2D-40B7-9108-B5D0CE3544EC}"/>
    <cellStyle name="Vírgula 12 2 2 2 5" xfId="18844" xr:uid="{F6E76D46-D449-4A0A-A343-0EC401725071}"/>
    <cellStyle name="Vírgula 12 2 2 3" xfId="12485" xr:uid="{4ACBD94A-770C-42BE-9293-919EF3E39FBC}"/>
    <cellStyle name="Vírgula 12 2 2 3 2" xfId="13047" xr:uid="{565466C7-24BA-4033-B45E-0F6F81EE9550}"/>
    <cellStyle name="Vírgula 12 2 2 3 2 2" xfId="17087" xr:uid="{EFE05CB9-9938-4FBF-ACAE-4AE59147740A}"/>
    <cellStyle name="Vírgula 12 2 2 3 2 2 2" xfId="22313" xr:uid="{DA075C19-D66E-4A7D-B7A4-4B303F3296A3}"/>
    <cellStyle name="Vírgula 12 2 2 3 2 3" xfId="19731" xr:uid="{81BD7749-8915-48A5-9E79-CE720A6F086E}"/>
    <cellStyle name="Vírgula 12 2 2 3 3" xfId="16549" xr:uid="{8D7DFC2C-6CD7-4CA4-8FB7-06634A49E8BA}"/>
    <cellStyle name="Vírgula 12 2 2 3 3 2" xfId="21778" xr:uid="{6884CA20-B4DC-4680-9758-E80EC5A47D82}"/>
    <cellStyle name="Vírgula 12 2 2 3 4" xfId="19196" xr:uid="{00BBDDE1-BC56-4FCC-A5B7-1CBD7C70F50C}"/>
    <cellStyle name="Vírgula 12 2 2 4" xfId="13048" xr:uid="{88AA56A6-9C5B-4321-8B2D-71BD6407155A}"/>
    <cellStyle name="Vírgula 12 2 2 4 2" xfId="17088" xr:uid="{F5005DF0-5606-4A64-8218-66FCE7043180}"/>
    <cellStyle name="Vírgula 12 2 2 4 2 2" xfId="22314" xr:uid="{F61B1CBB-3562-4E70-9CBD-839E189848EA}"/>
    <cellStyle name="Vírgula 12 2 2 4 3" xfId="19732" xr:uid="{C3C9DCDB-4DC7-4544-90A5-7F2E85B7B92B}"/>
    <cellStyle name="Vírgula 12 2 2 5" xfId="15263" xr:uid="{B9F8F1E9-6D00-45A4-9F92-798235F1E179}"/>
    <cellStyle name="Vírgula 12 2 2 5 2" xfId="17848" xr:uid="{1390600C-D604-4BF8-A10F-2535C85FBFB5}"/>
    <cellStyle name="Vírgula 12 2 2 5 2 2" xfId="23074" xr:uid="{5F30546E-8CD1-425C-935B-CB51E89393EA}"/>
    <cellStyle name="Vírgula 12 2 2 5 3" xfId="20505" xr:uid="{5A71C19D-A45C-43C0-A224-BDA2285A5EFF}"/>
    <cellStyle name="Vírgula 12 2 2 6" xfId="12892" xr:uid="{989E197E-D132-42F6-8693-FFE86031178B}"/>
    <cellStyle name="Vírgula 12 2 2 6 2" xfId="16932" xr:uid="{9B7B3F4A-A73D-4093-981E-1AFF6AD4BFCF}"/>
    <cellStyle name="Vírgula 12 2 2 6 2 2" xfId="22158" xr:uid="{8C4D0410-3C88-45B4-AB09-C1E657D0875C}"/>
    <cellStyle name="Vírgula 12 2 2 6 3" xfId="19576" xr:uid="{91EFFFC0-B4DD-420A-AB9B-31A3AE8BBC3D}"/>
    <cellStyle name="Vírgula 12 2 2 7" xfId="15637" xr:uid="{D226ECFE-6FEE-4C03-AEA5-1C8E1F880A40}"/>
    <cellStyle name="Vírgula 12 2 2 7 2" xfId="18209" xr:uid="{B2629E33-A4EE-47D2-A57A-5B85570E565C}"/>
    <cellStyle name="Vírgula 12 2 2 7 2 2" xfId="23435" xr:uid="{AAC90D85-E7CE-48FB-8A58-02BC2FC01173}"/>
    <cellStyle name="Vírgula 12 2 2 7 3" xfId="20879" xr:uid="{6C7DEB7E-479C-4B81-A01B-3E9208F8EB44}"/>
    <cellStyle name="Vírgula 12 2 2 8" xfId="15936" xr:uid="{B5F5E140-7035-4F91-AE6D-44D33F063077}"/>
    <cellStyle name="Vírgula 12 2 2 8 2" xfId="21166" xr:uid="{6C321B43-321D-429B-BCAC-B203AE66CB41}"/>
    <cellStyle name="Vírgula 12 2 2 9" xfId="18584" xr:uid="{82CBED13-086E-4D98-9C8C-D4861E73B9EA}"/>
    <cellStyle name="Vírgula 12 2 3" xfId="12080" xr:uid="{9B14CE07-563B-4A1F-8C7A-368F3E62C40E}"/>
    <cellStyle name="Vírgula 12 2 3 2" xfId="12722" xr:uid="{E430A0DC-5F00-410F-AB4C-72C41B62F516}"/>
    <cellStyle name="Vírgula 12 2 3 2 2" xfId="13049" xr:uid="{F7DECB72-1918-438B-83F8-2B210CF56C67}"/>
    <cellStyle name="Vírgula 12 2 3 2 2 2" xfId="17089" xr:uid="{E74E2A82-ACBB-49D0-944F-E46FCDECD621}"/>
    <cellStyle name="Vírgula 12 2 3 2 2 2 2" xfId="22315" xr:uid="{D09C9A51-F5E2-4538-8A5B-DE2589E3E80D}"/>
    <cellStyle name="Vírgula 12 2 3 2 2 3" xfId="19733" xr:uid="{7D6533A5-C4EE-4853-971A-8FD98462058C}"/>
    <cellStyle name="Vírgula 12 2 3 2 3" xfId="16786" xr:uid="{3C0E6057-829D-418D-8358-1A2F09400090}"/>
    <cellStyle name="Vírgula 12 2 3 2 3 2" xfId="22015" xr:uid="{9ABE8561-E8F6-43B8-81A9-540E1187DA93}"/>
    <cellStyle name="Vírgula 12 2 3 2 4" xfId="19433" xr:uid="{BF29A163-FB9C-4537-A534-1FDF59BC6134}"/>
    <cellStyle name="Vírgula 12 2 3 3" xfId="12916" xr:uid="{75B6D885-E494-4774-8D8F-F90E4C885830}"/>
    <cellStyle name="Vírgula 12 2 3 3 2" xfId="16956" xr:uid="{5FD42238-EF72-4352-B9D4-A1642E369A0B}"/>
    <cellStyle name="Vírgula 12 2 3 3 2 2" xfId="22182" xr:uid="{5319D4B4-92C0-4A8F-A5B5-EC60D1802936}"/>
    <cellStyle name="Vírgula 12 2 3 3 3" xfId="19600" xr:uid="{3D3869C2-8A0C-4D1F-9EE8-C831648E8F9D}"/>
    <cellStyle name="Vírgula 12 2 3 4" xfId="16173" xr:uid="{9624C419-D6CD-49D5-8582-20F3A558D0AD}"/>
    <cellStyle name="Vírgula 12 2 3 4 2" xfId="21403" xr:uid="{1CDA7BC1-2BD3-4012-BCD6-A24F5DDD54D5}"/>
    <cellStyle name="Vírgula 12 2 3 5" xfId="18821" xr:uid="{E54F5313-D807-4E35-8E59-4EAA902086D9}"/>
    <cellStyle name="Vírgula 12 2 4" xfId="12462" xr:uid="{A1960CBC-F0DC-493F-B793-126EF94B4BA3}"/>
    <cellStyle name="Vírgula 12 2 4 2" xfId="13050" xr:uid="{AEE10777-2110-4E4E-A375-D1F50E066474}"/>
    <cellStyle name="Vírgula 12 2 4 2 2" xfId="17090" xr:uid="{0064B3C2-2BBA-4F97-8555-457E66665C4C}"/>
    <cellStyle name="Vírgula 12 2 4 2 2 2" xfId="22316" xr:uid="{294F02B9-5308-4018-9169-8C3D92CAC57C}"/>
    <cellStyle name="Vírgula 12 2 4 2 3" xfId="19734" xr:uid="{2B2DAB51-EBA1-4639-B30B-E1ED55AAF894}"/>
    <cellStyle name="Vírgula 12 2 4 3" xfId="16526" xr:uid="{BDE71ACA-CB38-4C02-9810-F8A74AE82701}"/>
    <cellStyle name="Vírgula 12 2 4 3 2" xfId="21755" xr:uid="{FB3BE08D-81BB-4B25-B45F-7654F66D0824}"/>
    <cellStyle name="Vírgula 12 2 4 4" xfId="19173" xr:uid="{ECA2EA90-23E5-4C8D-918B-261C8A00E57B}"/>
    <cellStyle name="Vírgula 12 2 5" xfId="13051" xr:uid="{7F5F5327-353A-473A-88D6-3FAD667D3EC6}"/>
    <cellStyle name="Vírgula 12 2 5 2" xfId="17091" xr:uid="{0A8891AD-1943-4308-8A10-87FE8177547D}"/>
    <cellStyle name="Vírgula 12 2 5 2 2" xfId="22317" xr:uid="{859E6F47-B2F4-4149-B73E-AE8F75684FAB}"/>
    <cellStyle name="Vírgula 12 2 5 3" xfId="19735" xr:uid="{29988888-CE2B-4CFF-9637-10D8E03069D1}"/>
    <cellStyle name="Vírgula 12 2 6" xfId="15240" xr:uid="{E27DDE99-1085-4D7B-8A28-723D09898EED}"/>
    <cellStyle name="Vírgula 12 2 6 2" xfId="17825" xr:uid="{C085AABA-A447-402C-8733-6B246752438C}"/>
    <cellStyle name="Vírgula 12 2 6 2 2" xfId="23051" xr:uid="{B0AC5680-9346-4A9E-A65F-6A51EC595DC7}"/>
    <cellStyle name="Vírgula 12 2 6 3" xfId="20482" xr:uid="{B5510389-8106-45ED-A68C-69B3776A5A3D}"/>
    <cellStyle name="Vírgula 12 2 7" xfId="12864" xr:uid="{E90B9994-99BB-4B42-82F0-410D9BA9699B}"/>
    <cellStyle name="Vírgula 12 2 7 2" xfId="16906" xr:uid="{A88447AF-9A0D-4DE3-8808-CB6C2C691C5E}"/>
    <cellStyle name="Vírgula 12 2 7 2 2" xfId="22132" xr:uid="{4F4A41EE-B85B-4FBE-86BB-314D4E5E92BD}"/>
    <cellStyle name="Vírgula 12 2 7 3" xfId="19550" xr:uid="{BB741176-EE65-4E52-8DB5-1AB1C0B1ADA2}"/>
    <cellStyle name="Vírgula 12 2 8" xfId="15614" xr:uid="{05B6352E-1D93-431D-8370-B2BDA2580D75}"/>
    <cellStyle name="Vírgula 12 2 8 2" xfId="18186" xr:uid="{DBC63839-933B-4FF3-9AB1-13272B4A6055}"/>
    <cellStyle name="Vírgula 12 2 8 2 2" xfId="23412" xr:uid="{07799C7B-6708-4A44-87EE-E53B358659F4}"/>
    <cellStyle name="Vírgula 12 2 8 3" xfId="20856" xr:uid="{CB0EDAA8-10F4-4327-84B8-4FF8AB1CD714}"/>
    <cellStyle name="Vírgula 12 2 9" xfId="15913" xr:uid="{7E9A28F4-F590-4874-93C4-BF24889EC03B}"/>
    <cellStyle name="Vírgula 12 2 9 2" xfId="21143" xr:uid="{BBDDAB81-E9DA-4138-A0E0-CD87861F2966}"/>
    <cellStyle name="Vírgula 12 3" xfId="7351" xr:uid="{4306D3DD-B6B2-4DB4-BF78-89347B1DA2BE}"/>
    <cellStyle name="Vírgula 12 3 10" xfId="18583" xr:uid="{740A3ED1-680D-4086-8586-4AFE0E52DB4D}"/>
    <cellStyle name="Vírgula 12 3 11" xfId="11841" xr:uid="{B1E90AEF-C72C-488B-B655-86A51BD9F311}"/>
    <cellStyle name="Vírgula 12 3 2" xfId="12102" xr:uid="{0848BB4F-F24A-4F14-AD62-173BC31013F6}"/>
    <cellStyle name="Vírgula 12 3 2 2" xfId="12744" xr:uid="{D9EA8153-9140-4A03-8A19-56956DD4CC87}"/>
    <cellStyle name="Vírgula 12 3 2 2 2" xfId="13052" xr:uid="{3EFD44F0-6088-4DCB-BC0F-652C0593A204}"/>
    <cellStyle name="Vírgula 12 3 2 2 2 2" xfId="17092" xr:uid="{06F4F6BC-4315-4A3C-AEAE-EAFC7C51FB90}"/>
    <cellStyle name="Vírgula 12 3 2 2 2 2 2" xfId="22318" xr:uid="{3B93FC66-F7D2-4A21-B8D4-3445391A8304}"/>
    <cellStyle name="Vírgula 12 3 2 2 2 3" xfId="19736" xr:uid="{8BE5675E-A64F-4353-ADE1-70A5AFCA0128}"/>
    <cellStyle name="Vírgula 12 3 2 2 3" xfId="12950" xr:uid="{011CC269-072B-4BE6-97A2-C08329883364}"/>
    <cellStyle name="Vírgula 12 3 2 2 3 2" xfId="16990" xr:uid="{56F2AA8C-E6C1-4D30-B5F6-BAFC2DF8BE3F}"/>
    <cellStyle name="Vírgula 12 3 2 2 3 2 2" xfId="22216" xr:uid="{81A3444F-D626-4CCC-8E92-0E5EC02C85B2}"/>
    <cellStyle name="Vírgula 12 3 2 2 3 3" xfId="19634" xr:uid="{0932FAF5-EDBD-4E3C-975C-44F16243A28A}"/>
    <cellStyle name="Vírgula 12 3 2 2 4" xfId="16808" xr:uid="{8FDD48C1-B70C-4049-80D4-1AA76318F37A}"/>
    <cellStyle name="Vírgula 12 3 2 2 4 2" xfId="22037" xr:uid="{FAD9F200-D8B9-4CEF-8C45-0F1806DAA264}"/>
    <cellStyle name="Vírgula 12 3 2 2 5" xfId="19455" xr:uid="{BCDB8147-FA79-48EF-8915-051E56434950}"/>
    <cellStyle name="Vírgula 12 3 2 3" xfId="13053" xr:uid="{199CCB73-4DC4-4182-A7C2-A857FB938820}"/>
    <cellStyle name="Vírgula 12 3 2 3 2" xfId="17093" xr:uid="{3D11383C-204D-4463-AE3D-203035CC918E}"/>
    <cellStyle name="Vírgula 12 3 2 3 2 2" xfId="22319" xr:uid="{49716135-6BE1-4210-B4A0-35953F217C2C}"/>
    <cellStyle name="Vírgula 12 3 2 3 3" xfId="19737" xr:uid="{6D080F3A-15E2-4872-AE14-6863960F4B4E}"/>
    <cellStyle name="Vírgula 12 3 2 4" xfId="13054" xr:uid="{90C508BD-59DD-49CD-B780-F216ADD4DC49}"/>
    <cellStyle name="Vírgula 12 3 2 4 2" xfId="17094" xr:uid="{7A267CF3-4327-4713-91A7-7B2187B7DE51}"/>
    <cellStyle name="Vírgula 12 3 2 4 2 2" xfId="22320" xr:uid="{EFB46F3D-0BA5-4780-93E0-5201FC88D673}"/>
    <cellStyle name="Vírgula 12 3 2 4 3" xfId="19738" xr:uid="{AE7D8544-71FD-4BF0-B122-170487872EDE}"/>
    <cellStyle name="Vírgula 12 3 2 5" xfId="12900" xr:uid="{92A7635E-4202-42C3-AD33-099210A9F1D1}"/>
    <cellStyle name="Vírgula 12 3 2 5 2" xfId="16940" xr:uid="{A4C10E62-F996-4537-B69D-CCE182046091}"/>
    <cellStyle name="Vírgula 12 3 2 5 2 2" xfId="22166" xr:uid="{FA09A378-4DD5-4BF7-928D-674768CFC0C8}"/>
    <cellStyle name="Vírgula 12 3 2 5 3" xfId="19584" xr:uid="{B56CCAAF-597A-43AA-AF4E-1AF9511A19D1}"/>
    <cellStyle name="Vírgula 12 3 2 6" xfId="16195" xr:uid="{FD0FBA39-44FA-4943-94B7-849E32C90FD0}"/>
    <cellStyle name="Vírgula 12 3 2 6 2" xfId="21425" xr:uid="{27280034-255D-411B-BC8F-9BA3010DD1E8}"/>
    <cellStyle name="Vírgula 12 3 2 7" xfId="18843" xr:uid="{B14751A3-2E32-42AB-B94A-F64BC4A59CB0}"/>
    <cellStyle name="Vírgula 12 3 3" xfId="12484" xr:uid="{BE392927-6778-4F84-AC50-3C2C1836B467}"/>
    <cellStyle name="Vírgula 12 3 3 2" xfId="13055" xr:uid="{272FCD87-3B7D-4447-9F7C-6BC31B5C2632}"/>
    <cellStyle name="Vírgula 12 3 3 2 2" xfId="17095" xr:uid="{18436967-5E4F-4EE5-9E3E-0452162E7BBC}"/>
    <cellStyle name="Vírgula 12 3 3 2 2 2" xfId="22321" xr:uid="{8E988080-9DFC-48A2-B48B-CFEC3CEC7524}"/>
    <cellStyle name="Vírgula 12 3 3 2 3" xfId="19739" xr:uid="{EB3A6B28-4F47-42A6-82B8-F221C4A283EC}"/>
    <cellStyle name="Vírgula 12 3 3 3" xfId="12924" xr:uid="{F5B0BFFD-8B64-4CCA-80FE-E25A9979D6F2}"/>
    <cellStyle name="Vírgula 12 3 3 3 2" xfId="16964" xr:uid="{55A30E30-495F-45F2-991A-046A7745828D}"/>
    <cellStyle name="Vírgula 12 3 3 3 2 2" xfId="22190" xr:uid="{0FDA7FEB-CB2F-40BD-9234-B42BAE302855}"/>
    <cellStyle name="Vírgula 12 3 3 3 3" xfId="19608" xr:uid="{5190B718-9B54-4BAB-91C5-9BE5E79EE862}"/>
    <cellStyle name="Vírgula 12 3 3 4" xfId="16548" xr:uid="{FF002C1D-0787-4EA1-840C-C6080F527741}"/>
    <cellStyle name="Vírgula 12 3 3 4 2" xfId="21777" xr:uid="{D61D9381-3669-4661-871F-3164BCEE3714}"/>
    <cellStyle name="Vírgula 12 3 3 5" xfId="19195" xr:uid="{F604109B-371E-43BB-BAE5-FF895F4612F1}"/>
    <cellStyle name="Vírgula 12 3 4" xfId="13056" xr:uid="{FB0978DD-AEFE-4EAF-B710-A3BE0E59C183}"/>
    <cellStyle name="Vírgula 12 3 4 2" xfId="17096" xr:uid="{E62E670F-E11E-4F0D-8CD2-5494C1BB407A}"/>
    <cellStyle name="Vírgula 12 3 4 2 2" xfId="22322" xr:uid="{3C0D36F3-F9C7-40F9-9DC3-2763F0D5D20B}"/>
    <cellStyle name="Vírgula 12 3 4 3" xfId="19740" xr:uid="{8855EC3A-E244-44E7-ABDE-8A18B3C0C092}"/>
    <cellStyle name="Vírgula 12 3 5" xfId="13057" xr:uid="{8642B908-9560-4B35-B2F9-137CB6FD6E34}"/>
    <cellStyle name="Vírgula 12 3 5 2" xfId="17097" xr:uid="{F2BB8198-7658-4D99-9FA0-F2FE11DBA1C3}"/>
    <cellStyle name="Vírgula 12 3 5 2 2" xfId="22323" xr:uid="{F46705C8-D2A0-46B6-965E-740E74538943}"/>
    <cellStyle name="Vírgula 12 3 5 3" xfId="19741" xr:uid="{4FD09DAF-1291-4DFF-BBC5-C823B9620F66}"/>
    <cellStyle name="Vírgula 12 3 6" xfId="15262" xr:uid="{6534E05F-C185-4F2F-AC0B-85970B56D5DF}"/>
    <cellStyle name="Vírgula 12 3 6 2" xfId="17847" xr:uid="{1CB29FFF-D08A-4EA6-9CF6-7C7AF69DA012}"/>
    <cellStyle name="Vírgula 12 3 6 2 2" xfId="23073" xr:uid="{BC755F8E-4DE7-42DB-9AA3-94E118FDE612}"/>
    <cellStyle name="Vírgula 12 3 6 3" xfId="20504" xr:uid="{079BF11A-09F5-459F-BCCB-D8427C81EF22}"/>
    <cellStyle name="Vírgula 12 3 7" xfId="12873" xr:uid="{8626292A-082E-4C5B-A841-540AFEC1E3FE}"/>
    <cellStyle name="Vírgula 12 3 7 2" xfId="16914" xr:uid="{0B7416F3-F981-45B2-9F61-643690ABD808}"/>
    <cellStyle name="Vírgula 12 3 7 2 2" xfId="22140" xr:uid="{75D6FD7F-380C-4538-B156-D0C82C1048C8}"/>
    <cellStyle name="Vírgula 12 3 7 3" xfId="19558" xr:uid="{97909457-92CB-4719-A74F-9E36EE7EB17B}"/>
    <cellStyle name="Vírgula 12 3 8" xfId="15636" xr:uid="{F2A466B6-7205-40B4-95C8-CBA63BD9E5D4}"/>
    <cellStyle name="Vírgula 12 3 8 2" xfId="18208" xr:uid="{BF077E4F-9D07-4588-8FE4-2505FC63D341}"/>
    <cellStyle name="Vírgula 12 3 8 2 2" xfId="23434" xr:uid="{DB515948-8C24-4807-9492-ABF4CAF54115}"/>
    <cellStyle name="Vírgula 12 3 8 3" xfId="20878" xr:uid="{1E6166C8-11C5-495B-B93A-1BB88BEC6541}"/>
    <cellStyle name="Vírgula 12 3 9" xfId="15935" xr:uid="{C55BFF9B-49B2-4781-8D8D-3304500A9993}"/>
    <cellStyle name="Vírgula 12 3 9 2" xfId="21165" xr:uid="{EF537AFE-0E1F-44AC-9861-1EF18E204D80}"/>
    <cellStyle name="Vírgula 12 4" xfId="7229" xr:uid="{F8057FB0-5B0C-4E3F-B0E3-6B61BEC72690}"/>
    <cellStyle name="Vírgula 12 4 2" xfId="12699" xr:uid="{E1769A22-1D34-437E-922E-2AB9AF67F3BD}"/>
    <cellStyle name="Vírgula 12 4 2 2" xfId="13058" xr:uid="{CA675C52-B243-4DF5-9DD0-7D1B0F586BD3}"/>
    <cellStyle name="Vírgula 12 4 2 2 2" xfId="17098" xr:uid="{077272E3-D352-4D82-9407-C690A93A45E3}"/>
    <cellStyle name="Vírgula 12 4 2 2 2 2" xfId="22324" xr:uid="{00F9815B-60F7-4011-A1D6-C05176F8B4DD}"/>
    <cellStyle name="Vírgula 12 4 2 2 3" xfId="19742" xr:uid="{7FBB99A8-D2B8-442A-A8EA-4A0C533A4982}"/>
    <cellStyle name="Vírgula 12 4 2 3" xfId="12935" xr:uid="{91074436-2019-43C2-8B0F-0FB43E4721C5}"/>
    <cellStyle name="Vírgula 12 4 2 3 2" xfId="16975" xr:uid="{84E21F81-8C10-4E90-B9DB-23BA3600A674}"/>
    <cellStyle name="Vírgula 12 4 2 3 2 2" xfId="22201" xr:uid="{7274DF5E-873E-4F20-9618-095997406C11}"/>
    <cellStyle name="Vírgula 12 4 2 3 3" xfId="19619" xr:uid="{F2E9F622-74E4-4B1F-914B-AEB60DD1ADBB}"/>
    <cellStyle name="Vírgula 12 4 2 4" xfId="16763" xr:uid="{7230697B-0354-4036-9661-9F2B3DBADD73}"/>
    <cellStyle name="Vírgula 12 4 2 4 2" xfId="21992" xr:uid="{04B129F0-D250-4815-B8B6-85F4BDEAB158}"/>
    <cellStyle name="Vírgula 12 4 2 5" xfId="19410" xr:uid="{9F69DE3E-352F-444A-A8E7-5B8EE63FB12D}"/>
    <cellStyle name="Vírgula 12 4 3" xfId="13059" xr:uid="{77E94E8F-6549-4065-A634-6FD126D19E18}"/>
    <cellStyle name="Vírgula 12 4 3 2" xfId="17099" xr:uid="{C85315E7-1E5A-499C-B367-C38A98537EDE}"/>
    <cellStyle name="Vírgula 12 4 3 2 2" xfId="22325" xr:uid="{B52AD636-5F75-4372-8553-9C7B6D55AB0E}"/>
    <cellStyle name="Vírgula 12 4 3 3" xfId="19743" xr:uid="{561386A7-C048-4527-BCDC-5FAC5D859148}"/>
    <cellStyle name="Vírgula 12 4 4" xfId="13060" xr:uid="{23B80AF3-6EE9-40FE-BE4C-1A7FE942C9D1}"/>
    <cellStyle name="Vírgula 12 4 4 2" xfId="17100" xr:uid="{D5B994C6-BD7C-4E80-AE60-0A243B00FDA7}"/>
    <cellStyle name="Vírgula 12 4 4 2 2" xfId="22326" xr:uid="{275F8332-3900-4A55-BC5B-11C9552DCF5F}"/>
    <cellStyle name="Vírgula 12 4 4 3" xfId="19744" xr:uid="{DF37DFC1-F857-47E4-BB47-827BAFABA2B7}"/>
    <cellStyle name="Vírgula 12 4 5" xfId="12885" xr:uid="{93DFF3B5-E897-49C1-8A79-9F1D72DD6851}"/>
    <cellStyle name="Vírgula 12 4 5 2" xfId="16925" xr:uid="{3E802BDB-9EEC-40DF-BA8E-4BC38C9B0BF8}"/>
    <cellStyle name="Vírgula 12 4 5 2 2" xfId="22151" xr:uid="{517107B1-328F-4319-B76C-DD62FF0B8E17}"/>
    <cellStyle name="Vírgula 12 4 5 3" xfId="19569" xr:uid="{AF423AC4-78C7-42D1-AA25-0DD4CC3CAB31}"/>
    <cellStyle name="Vírgula 12 4 6" xfId="16150" xr:uid="{5E5F8A23-C2FD-490D-80DF-AF3F8D2B871A}"/>
    <cellStyle name="Vírgula 12 4 6 2" xfId="21380" xr:uid="{BA6D1816-1724-4E4F-8608-42E39AE17667}"/>
    <cellStyle name="Vírgula 12 4 7" xfId="18798" xr:uid="{5381A14E-C157-461C-ABAA-FD9374590B20}"/>
    <cellStyle name="Vírgula 12 4 8" xfId="12057" xr:uid="{80372C24-6113-43AD-85AE-6263A6502F55}"/>
    <cellStyle name="Vírgula 12 5" xfId="12434" xr:uid="{5E5C61E0-FA82-4389-99CF-7B947DDC6FEC}"/>
    <cellStyle name="Vírgula 12 5 2" xfId="13061" xr:uid="{4EC6A641-BED5-4F2A-8BF5-4A5056F18B07}"/>
    <cellStyle name="Vírgula 12 5 2 2" xfId="17101" xr:uid="{E0B8A295-2A0D-4F1D-BAA6-83A132811DB8}"/>
    <cellStyle name="Vírgula 12 5 2 2 2" xfId="22327" xr:uid="{D1AEFF54-0FBC-473B-8005-450A9A04490C}"/>
    <cellStyle name="Vírgula 12 5 2 3" xfId="19745" xr:uid="{CF960CCC-7955-4B1A-BC64-670A14358A3C}"/>
    <cellStyle name="Vírgula 12 5 3" xfId="12909" xr:uid="{96FE9EA2-5B84-403A-A788-2BA5502A244D}"/>
    <cellStyle name="Vírgula 12 5 3 2" xfId="16949" xr:uid="{93F67018-A2E3-4E08-9917-29457FCD922F}"/>
    <cellStyle name="Vírgula 12 5 3 2 2" xfId="22175" xr:uid="{D7B7177D-83BA-4E09-9B2F-57BBF10D53FE}"/>
    <cellStyle name="Vírgula 12 5 3 3" xfId="19593" xr:uid="{FB75CA33-3290-4F2E-BDE7-8EEF98BA0063}"/>
    <cellStyle name="Vírgula 12 5 4" xfId="16498" xr:uid="{4055AD6A-B51C-4E39-A7EB-84900D2DB6BD}"/>
    <cellStyle name="Vírgula 12 5 4 2" xfId="21727" xr:uid="{83BA7867-F35A-4861-9F79-25485786C2ED}"/>
    <cellStyle name="Vírgula 12 5 5" xfId="19145" xr:uid="{96ED8E2A-94FE-4815-9FF0-835351857687}"/>
    <cellStyle name="Vírgula 12 6" xfId="13062" xr:uid="{B031F606-70C4-4133-8A08-F0DEC4BE043B}"/>
    <cellStyle name="Vírgula 12 6 2" xfId="17102" xr:uid="{0F353A7D-2EF1-4739-90A1-1C84BEEA9579}"/>
    <cellStyle name="Vírgula 12 6 2 2" xfId="22328" xr:uid="{B39F56BE-9206-41A2-B534-54DF464D7F76}"/>
    <cellStyle name="Vírgula 12 6 3" xfId="19746" xr:uid="{27940C62-2F13-46B8-A221-409D5C70C55E}"/>
    <cellStyle name="Vírgula 12 7" xfId="13063" xr:uid="{5666C8B9-A563-46C2-A1E0-217D7BAB7018}"/>
    <cellStyle name="Vírgula 12 7 2" xfId="17103" xr:uid="{86FA2C66-1566-4CC8-AB56-21BED86A92AE}"/>
    <cellStyle name="Vírgula 12 7 2 2" xfId="22329" xr:uid="{26CF846F-D172-423B-90AD-5D1E525B0834}"/>
    <cellStyle name="Vírgula 12 7 3" xfId="19747" xr:uid="{ACD65FC5-EAFD-4C29-B30E-3982F763D09F}"/>
    <cellStyle name="Vírgula 12 8" xfId="12854" xr:uid="{714163A4-4152-4152-B37F-3A27FB0F064C}"/>
    <cellStyle name="Vírgula 12 8 2" xfId="16896" xr:uid="{A9C87E90-4612-42B3-9639-FE4CEA525D6F}"/>
    <cellStyle name="Vírgula 12 8 2 2" xfId="22122" xr:uid="{39D5601A-86EB-451D-A28E-10B174CD010F}"/>
    <cellStyle name="Vírgula 12 8 3" xfId="19540" xr:uid="{418305EE-B48B-445A-B2A2-9E6BC9FE9E5F}"/>
    <cellStyle name="Vírgula 12 9" xfId="15217" xr:uid="{D0736D5D-FEBB-48D3-A1ED-4353FE7CA757}"/>
    <cellStyle name="Vírgula 12 9 2" xfId="17802" xr:uid="{3EDD1BA4-1C52-4D00-8357-1428A4F0C299}"/>
    <cellStyle name="Vírgula 12 9 2 2" xfId="23028" xr:uid="{8B7E0F83-185D-426B-A12F-F126768998A3}"/>
    <cellStyle name="Vírgula 12 9 3" xfId="20459" xr:uid="{534A4132-8DC4-4897-9B30-485183A8882E}"/>
    <cellStyle name="Vírgula 13" xfId="7230" xr:uid="{AD7CBF06-09C2-4461-A57E-06F0891E3D7D}"/>
    <cellStyle name="Vírgula 13 2" xfId="7319" xr:uid="{B5AB8766-79E4-42D8-B8D9-B5849C2C7787}"/>
    <cellStyle name="Vírgula 13 2 2" xfId="12081" xr:uid="{BDC9CBFE-7F79-45F1-B84D-5B420F9B84F8}"/>
    <cellStyle name="Vírgula 13 2 2 2" xfId="12723" xr:uid="{D79463B5-748E-487E-AC6A-89BA5198F728}"/>
    <cellStyle name="Vírgula 13 2 2 2 2" xfId="16787" xr:uid="{6C67EC24-1E3D-44E5-AD0A-FBE7B4BA2413}"/>
    <cellStyle name="Vírgula 13 2 2 2 2 2" xfId="22016" xr:uid="{2810129F-1B14-4D1E-A611-7252E3206F1A}"/>
    <cellStyle name="Vírgula 13 2 2 2 3" xfId="19434" xr:uid="{7B1F942F-C5AD-48D8-874A-FD832681479E}"/>
    <cellStyle name="Vírgula 13 2 2 3" xfId="15241" xr:uid="{95E87305-E730-4FD7-9775-C041DD06AF62}"/>
    <cellStyle name="Vírgula 13 2 2 3 2" xfId="17826" xr:uid="{ABE7CF6D-1EE0-4F5A-9ECF-85F4B0E5A3C1}"/>
    <cellStyle name="Vírgula 13 2 2 3 2 2" xfId="23052" xr:uid="{1CD5421D-2915-428A-B7E4-AB51FDF51331}"/>
    <cellStyle name="Vírgula 13 2 2 3 3" xfId="20483" xr:uid="{8C2EB8A9-E691-4591-A6C1-857BE4E525FB}"/>
    <cellStyle name="Vírgula 13 2 2 4" xfId="16174" xr:uid="{F618033D-DA53-4E21-AE97-88C62C64D2DD}"/>
    <cellStyle name="Vírgula 13 2 2 4 2" xfId="21404" xr:uid="{A254CC00-2698-40E0-835C-A926EBF8FF37}"/>
    <cellStyle name="Vírgula 13 2 2 5" xfId="18822" xr:uid="{37B2C4FC-536A-48A5-B00D-22700772F919}"/>
    <cellStyle name="Vírgula 13 2 3" xfId="12463" xr:uid="{4163F449-6B02-47F7-8C4E-1022C0038F0E}"/>
    <cellStyle name="Vírgula 13 2 3 2" xfId="16527" xr:uid="{3354631F-2C2F-4CCA-8486-F8C95B85A6B3}"/>
    <cellStyle name="Vírgula 13 2 3 2 2" xfId="21756" xr:uid="{6BEA0EC2-6BDF-46CB-B82F-66EA36FC0C7E}"/>
    <cellStyle name="Vírgula 13 2 3 3" xfId="19174" xr:uid="{B1D79196-6A86-4A65-8065-3B013B06C6A3}"/>
    <cellStyle name="Vírgula 13 2 4" xfId="14887" xr:uid="{2E1474E8-C57E-46E5-BA74-AA44ED383781}"/>
    <cellStyle name="Vírgula 13 2 4 2" xfId="17473" xr:uid="{D5214C9D-B2C7-40E4-B681-B9AA9EF4FA0A}"/>
    <cellStyle name="Vírgula 13 2 4 2 2" xfId="22699" xr:uid="{DBD9F0E1-7AD0-4F66-9F4E-FFB18E6C5593}"/>
    <cellStyle name="Vírgula 13 2 4 3" xfId="20130" xr:uid="{40EB8C17-8724-41E2-998E-0363EC7893C2}"/>
    <cellStyle name="Vírgula 13 2 5" xfId="15615" xr:uid="{0F58B2F5-B2F9-4B94-8415-8CA2C57FA001}"/>
    <cellStyle name="Vírgula 13 2 5 2" xfId="18187" xr:uid="{3A5656BB-BE4F-467B-9E1F-312583942084}"/>
    <cellStyle name="Vírgula 13 2 5 2 2" xfId="23413" xr:uid="{E23EE99A-CE19-45C3-A876-D26B468182B6}"/>
    <cellStyle name="Vírgula 13 2 5 3" xfId="20857" xr:uid="{E4411F76-2397-4983-89A5-1AE21BA9CA95}"/>
    <cellStyle name="Vírgula 13 2 6" xfId="15914" xr:uid="{81343A13-3BF6-4FBD-812E-C28C703A38BB}"/>
    <cellStyle name="Vírgula 13 2 6 2" xfId="21144" xr:uid="{C272271B-D86C-4D7C-99E8-8E807817119E}"/>
    <cellStyle name="Vírgula 13 2 7" xfId="18562" xr:uid="{D7BE9D40-DD31-4A6C-8C91-E2823A7D8F1F}"/>
    <cellStyle name="Vírgula 13 2 8" xfId="11812" xr:uid="{5C00C732-DB5F-4FB3-A4BD-7B38AE34F755}"/>
    <cellStyle name="Vírgula 13 3" xfId="12058" xr:uid="{9926DB88-264A-4EDB-B2E7-20BDA1066B2D}"/>
    <cellStyle name="Vírgula 13 3 2" xfId="12700" xr:uid="{D75FB710-F1CB-4159-BE32-D3746C2EAB38}"/>
    <cellStyle name="Vírgula 13 3 2 2" xfId="16764" xr:uid="{61D75C5F-0690-4A2E-9507-D28E16ED21EA}"/>
    <cellStyle name="Vírgula 13 3 2 2 2" xfId="21993" xr:uid="{9CE40EBA-ADF6-4F44-BBEC-4C8C9054BB2D}"/>
    <cellStyle name="Vírgula 13 3 2 3" xfId="19411" xr:uid="{4B57A88D-0E85-4E4C-91CD-CE24E4A7326F}"/>
    <cellStyle name="Vírgula 13 3 3" xfId="15218" xr:uid="{A250F868-8951-434E-BE99-5748758557FB}"/>
    <cellStyle name="Vírgula 13 3 3 2" xfId="17803" xr:uid="{E3E7DB89-C36A-45FA-8D53-5BBF63EDF29C}"/>
    <cellStyle name="Vírgula 13 3 3 2 2" xfId="23029" xr:uid="{A76F73AC-CFD6-479F-AED7-723FB44D7C31}"/>
    <cellStyle name="Vírgula 13 3 3 3" xfId="20460" xr:uid="{CDC92078-8D7D-46FD-9A73-5EF2C5720082}"/>
    <cellStyle name="Vírgula 13 3 4" xfId="16151" xr:uid="{1F4327FB-ECEC-4A49-BEDD-B58996CFF000}"/>
    <cellStyle name="Vírgula 13 3 4 2" xfId="21381" xr:uid="{FBFAB8B7-5BED-4FD5-824A-D522C757F9A6}"/>
    <cellStyle name="Vírgula 13 3 5" xfId="18799" xr:uid="{FC37074E-C06F-4558-A33A-A2585F5734B3}"/>
    <cellStyle name="Vírgula 13 4" xfId="12435" xr:uid="{105A40EF-9BBF-4E2F-9E11-7801AD641FE0}"/>
    <cellStyle name="Vírgula 13 4 2" xfId="16499" xr:uid="{C4F6F176-07C7-46F0-9DC2-32953C683E63}"/>
    <cellStyle name="Vírgula 13 4 2 2" xfId="21728" xr:uid="{A59BEC0D-426B-465E-906A-A992F43F5907}"/>
    <cellStyle name="Vírgula 13 4 3" xfId="19146" xr:uid="{93EB631A-83D8-43EA-83C1-052DB8FB45DD}"/>
    <cellStyle name="Vírgula 13 5" xfId="14859" xr:uid="{36D9A415-BC3D-42F5-9249-DBC558FA385A}"/>
    <cellStyle name="Vírgula 13 5 2" xfId="17448" xr:uid="{F73373AE-97EC-4AC3-93BC-FDC5FCAEAD3A}"/>
    <cellStyle name="Vírgula 13 5 2 2" xfId="22674" xr:uid="{752C0EF3-EA71-4A25-B273-6B824C469C62}"/>
    <cellStyle name="Vírgula 13 5 3" xfId="20105" xr:uid="{3CE1B6DA-5CA4-4A11-9616-DB7EEE84115B}"/>
    <cellStyle name="Vírgula 13 6" xfId="15592" xr:uid="{A3D88F14-648F-4EC1-8A65-A4EA450778FC}"/>
    <cellStyle name="Vírgula 13 6 2" xfId="18164" xr:uid="{05A80485-AD77-4E1C-89F5-44A0ADDE044A}"/>
    <cellStyle name="Vírgula 13 6 2 2" xfId="23390" xr:uid="{121A09A3-D3CE-49E4-9B54-FE29FD0C127A}"/>
    <cellStyle name="Vírgula 13 6 3" xfId="20834" xr:uid="{79576B4F-A026-4C70-ADC9-62BA60BE685F}"/>
    <cellStyle name="Vírgula 13 7" xfId="15891" xr:uid="{F8800F62-48AD-4A53-92A8-4FD01292F825}"/>
    <cellStyle name="Vírgula 13 7 2" xfId="21121" xr:uid="{7D447BFD-66BA-49A7-AC73-7A9863EDABC5}"/>
    <cellStyle name="Vírgula 13 8" xfId="18534" xr:uid="{FB57C0EF-542E-4159-8F60-D896A55294AC}"/>
    <cellStyle name="Vírgula 13 9" xfId="11784" xr:uid="{C10BC928-4761-4311-935E-FE1803481E17}"/>
    <cellStyle name="Vírgula 14" xfId="2172" xr:uid="{C7842FC7-9414-49A0-B7CF-D1828189019E}"/>
    <cellStyle name="Vírgula 14 2" xfId="12531" xr:uid="{8CF0F376-0010-427E-B14A-55845740B540}"/>
    <cellStyle name="Vírgula 14 2 2" xfId="15049" xr:uid="{EBA07B5C-32A7-4BDA-AC9F-DD2FB2C3DCC1}"/>
    <cellStyle name="Vírgula 14 2 2 2" xfId="17634" xr:uid="{78FFD6E7-3FBF-4F67-B560-D153352FBBED}"/>
    <cellStyle name="Vírgula 14 2 2 2 2" xfId="22860" xr:uid="{0F3AD5CA-B454-4AFC-80F5-F49152C8564E}"/>
    <cellStyle name="Vírgula 14 2 2 3" xfId="20291" xr:uid="{49259E4E-F41E-4C76-BCAF-05226FC55467}"/>
    <cellStyle name="Vírgula 14 2 3" xfId="16595" xr:uid="{6F0DBAA9-D9CD-4B5C-B1F3-B58052E0424C}"/>
    <cellStyle name="Vírgula 14 2 3 2" xfId="21824" xr:uid="{ABF863E1-42B5-45B0-AFEF-B2AB9CB24A6E}"/>
    <cellStyle name="Vírgula 14 2 4" xfId="19242" xr:uid="{1C24D6E9-EAE9-43FB-8B25-79B437E0535E}"/>
    <cellStyle name="Vírgula 14 3" xfId="13427" xr:uid="{EFF0C1C9-EFEE-498E-AE76-8DD8672B44BB}"/>
    <cellStyle name="Vírgula 14 3 2" xfId="17281" xr:uid="{1BB1BCC9-1E5D-45C4-BF51-E2F45CB868D4}"/>
    <cellStyle name="Vírgula 14 3 2 2" xfId="22507" xr:uid="{03E49E57-C1AB-4951-B839-F904BF2E86FA}"/>
    <cellStyle name="Vírgula 14 3 3" xfId="19929" xr:uid="{ED571589-DD55-437A-B8F9-8B4ABC86CA15}"/>
    <cellStyle name="Vírgula 14 4" xfId="15423" xr:uid="{D9773327-D164-4B78-B051-D31720B92511}"/>
    <cellStyle name="Vírgula 14 4 2" xfId="17995" xr:uid="{C88F7299-4518-446D-A8B5-6A1D77659B36}"/>
    <cellStyle name="Vírgula 14 4 2 2" xfId="23221" xr:uid="{CB9F059B-73ED-41B7-AAC4-F5B06F75C25B}"/>
    <cellStyle name="Vírgula 14 4 3" xfId="20665" xr:uid="{F39024F3-ADAF-4A67-9767-C26A4DB08DF0}"/>
    <cellStyle name="Vírgula 14 5" xfId="15982" xr:uid="{5A4639E1-7E5D-4947-B5F4-5001A5269973}"/>
    <cellStyle name="Vírgula 14 5 2" xfId="21212" xr:uid="{777C47C1-891B-40E7-8692-F90CE1B4D7AB}"/>
    <cellStyle name="Vírgula 14 6" xfId="18630" xr:uid="{43F2D477-A455-4BFE-94CF-97660683D63E}"/>
    <cellStyle name="Vírgula 14 7" xfId="11889" xr:uid="{5BC7C63A-2D13-437A-9D12-90026BFC0310}"/>
    <cellStyle name="Vírgula 15" xfId="374" xr:uid="{00B6C4B6-F65C-49F3-9618-F5709E5061B2}"/>
    <cellStyle name="Vírgula 15 2" xfId="12746" xr:uid="{1E7806F2-2694-4AF2-9B00-AB649921A60D}"/>
    <cellStyle name="Vírgula 15 2 2" xfId="14914" xr:uid="{3BC5CDFB-4E1F-48C7-9ED8-5AF5312E2EE4}"/>
    <cellStyle name="Vírgula 15 2 2 2" xfId="17499" xr:uid="{8F10E73B-00AE-42A3-8B2C-01D1F09E8603}"/>
    <cellStyle name="Vírgula 15 2 2 2 2" xfId="22725" xr:uid="{2133BDFF-9B9C-4BA4-8A97-46FA4E6C8624}"/>
    <cellStyle name="Vírgula 15 2 2 3" xfId="20156" xr:uid="{81D77F8C-DF5B-419F-9BB9-FCCAD682BA49}"/>
    <cellStyle name="Vírgula 15 2 3" xfId="16810" xr:uid="{82C21BC2-ADAE-48B0-B00B-84B9987A4E0D}"/>
    <cellStyle name="Vírgula 15 2 3 2" xfId="22039" xr:uid="{A3DDCAF7-FAD0-4BA2-8C50-79E9660706DA}"/>
    <cellStyle name="Vírgula 15 2 4" xfId="19457" xr:uid="{B8306721-C8DC-46D0-B8A9-9BA61FEBCFE2}"/>
    <cellStyle name="Vírgula 15 3" xfId="13125" xr:uid="{C6C37B93-C8D1-4B4F-8E05-C1B16BE0B710}"/>
    <cellStyle name="Vírgula 15 3 2" xfId="17150" xr:uid="{9B47DC35-3029-496D-9024-99DDBFB90198}"/>
    <cellStyle name="Vírgula 15 3 2 2" xfId="22376" xr:uid="{E6F034E1-F4A5-4D63-AB56-F56D0B72173D}"/>
    <cellStyle name="Vírgula 15 3 3" xfId="19794" xr:uid="{391C9367-AAA4-466A-AE7C-19E048A9EDE4}"/>
    <cellStyle name="Vírgula 15 4" xfId="15288" xr:uid="{69D28082-8F56-4510-98AA-FC559FA4430B}"/>
    <cellStyle name="Vírgula 15 4 2" xfId="17860" xr:uid="{AB320EEC-391E-4C77-8574-02E3359CFB77}"/>
    <cellStyle name="Vírgula 15 4 2 2" xfId="23086" xr:uid="{11875EAE-71EC-4F64-8093-EB59EB5A4F03}"/>
    <cellStyle name="Vírgula 15 4 3" xfId="20530" xr:uid="{6D2144AA-144E-4ED6-B6B6-1D3CFDFB6552}"/>
    <cellStyle name="Vírgula 15 5" xfId="16197" xr:uid="{946D346F-8C16-40FA-9941-71DDC943B151}"/>
    <cellStyle name="Vírgula 15 5 2" xfId="21427" xr:uid="{94276115-D6AA-46A3-95A8-033E05076831}"/>
    <cellStyle name="Vírgula 15 6" xfId="18845" xr:uid="{A72141A1-163F-4316-8918-41E4283DB417}"/>
    <cellStyle name="Vírgula 15 7" xfId="12105" xr:uid="{3DF863CE-5D63-4375-9E0E-89EB85689476}"/>
    <cellStyle name="Vírgula 16" xfId="7358" xr:uid="{5FE9E52C-D963-4DC7-A34F-BA76057E6CAE}"/>
    <cellStyle name="Vírgula 16 10" xfId="12121" xr:uid="{D01385FC-2283-4435-B362-54E737DA7207}"/>
    <cellStyle name="Vírgula 16 2" xfId="12754" xr:uid="{D468B859-4B36-4EEE-9697-AEBA67F96C88}"/>
    <cellStyle name="Vírgula 16 2 2" xfId="14903" xr:uid="{ED8EAF8E-DB0F-47DD-BE27-4B60D7855E57}"/>
    <cellStyle name="Vírgula 16 2 2 2" xfId="17488" xr:uid="{9FA5C53E-E3EF-4DA8-A76B-D2426D017789}"/>
    <cellStyle name="Vírgula 16 2 2 2 2" xfId="22714" xr:uid="{1807C7E3-997B-4866-98BD-8939A7268B64}"/>
    <cellStyle name="Vírgula 16 2 2 3" xfId="20145" xr:uid="{A80ED197-5FB0-4CFC-835E-6E7F5E7D48C6}"/>
    <cellStyle name="Vírgula 16 2 3" xfId="15666" xr:uid="{87317A5C-254F-4069-AEA6-061AF778D302}"/>
    <cellStyle name="Vírgula 16 2 3 2" xfId="18236" xr:uid="{10899471-5229-4840-9CC0-708168B4ABC4}"/>
    <cellStyle name="Vírgula 16 2 3 2 2" xfId="23461" xr:uid="{81AAF5B8-6AD2-44E4-AA43-C97DA261B175}"/>
    <cellStyle name="Vírgula 16 2 3 3" xfId="20905" xr:uid="{6D58D9E1-ECC4-4DCF-BEB2-2E8E93D64DEF}"/>
    <cellStyle name="Vírgula 16 2 4" xfId="16814" xr:uid="{645B158A-AA8D-425C-A9DF-55BE43A7F6AC}"/>
    <cellStyle name="Vírgula 16 2 4 2" xfId="22043" xr:uid="{7579498B-62D4-4115-B65E-23E9BD34B8CB}"/>
    <cellStyle name="Vírgula 16 2 5" xfId="19461" xr:uid="{9A010D29-0416-47E0-9338-F7079DE8BFE2}"/>
    <cellStyle name="Vírgula 16 3" xfId="15264" xr:uid="{57B2DAF4-74B5-4C91-A910-BE4FCC4DD34A}"/>
    <cellStyle name="Vírgula 16 3 2" xfId="17849" xr:uid="{866BA8C5-E032-47A9-9186-006549A84F5A}"/>
    <cellStyle name="Vírgula 16 3 2 2" xfId="23075" xr:uid="{2DAA51EC-DDCF-4FEA-A413-F95774BE2DA3}"/>
    <cellStyle name="Vírgula 16 3 3" xfId="20506" xr:uid="{DA0BF72C-CDC8-40E6-B917-AC0B8D796AF6}"/>
    <cellStyle name="Vírgula 16 4" xfId="12844" xr:uid="{A1823F69-F892-4F9B-8274-A6F09A9F7EC7}"/>
    <cellStyle name="Vírgula 16 4 2" xfId="16888" xr:uid="{8336D1AF-BAB0-48E4-93AB-4F478C0BA819}"/>
    <cellStyle name="Vírgula 16 4 2 2" xfId="22114" xr:uid="{75339032-0121-4E47-B6F1-DB5572A4E8D2}"/>
    <cellStyle name="Vírgula 16 4 3" xfId="19532" xr:uid="{DCDC8AE4-6704-433D-B034-B444BE6E7DBD}"/>
    <cellStyle name="Vírgula 16 5" xfId="15638" xr:uid="{C0680EC1-9505-4518-9447-07F42B85B7CC}"/>
    <cellStyle name="Vírgula 16 5 2" xfId="18210" xr:uid="{684C988D-190B-451F-8BF4-523A09F67BCE}"/>
    <cellStyle name="Vírgula 16 5 2 2" xfId="23436" xr:uid="{7CEF2544-8C52-4E77-91D8-A1F0235B4FF1}"/>
    <cellStyle name="Vírgula 16 5 3" xfId="20880" xr:uid="{E4597D7A-35B2-4C96-9E31-AB0030D4AEF9}"/>
    <cellStyle name="Vírgula 16 6" xfId="15661" xr:uid="{AF97A5A1-123E-415A-99C6-D36AFCC1B44A}"/>
    <cellStyle name="Vírgula 16 6 2" xfId="18231" xr:uid="{B70EE860-B33C-4AD7-8823-188D58AB3EC8}"/>
    <cellStyle name="Vírgula 16 6 2 2" xfId="23456" xr:uid="{A403CE4A-4672-4A22-B790-A2778DB3ABA5}"/>
    <cellStyle name="Vírgula 16 6 3" xfId="20900" xr:uid="{F1E74EDB-8BF5-4F63-A584-9FCD527D3E74}"/>
    <cellStyle name="Vírgula 16 7" xfId="16201" xr:uid="{66F772DC-2CF6-44CD-BEB8-481BBAC66ED4}"/>
    <cellStyle name="Vírgula 16 7 2" xfId="21431" xr:uid="{0EAC9F95-8B77-41EF-80A5-33D18104FC59}"/>
    <cellStyle name="Vírgula 16 8" xfId="18296" xr:uid="{A9BF6F7A-4108-4E09-848C-48C00145391C}"/>
    <cellStyle name="Vírgula 16 8 2" xfId="23518" xr:uid="{61FB7879-3503-45CB-8D58-23630AB379D3}"/>
    <cellStyle name="Vírgula 16 9" xfId="18849" xr:uid="{E2B78AA1-F059-4473-B9E0-B026596A829F}"/>
    <cellStyle name="Vírgula 17" xfId="285" xr:uid="{8F3561E4-2B10-4C95-B71B-C49FC6629E58}"/>
    <cellStyle name="Vírgula 17 2" xfId="13103" xr:uid="{B69A7875-69AD-4D0A-889E-F5A5D0DBADEA}"/>
    <cellStyle name="Vírgula 17 2 2" xfId="17143" xr:uid="{EE40F7AB-442A-4FF6-870F-54D5162AD53A}"/>
    <cellStyle name="Vírgula 17 2 2 2" xfId="22369" xr:uid="{B421EEB1-7FE5-4F34-8D05-96791B7B1FB4}"/>
    <cellStyle name="Vírgula 17 2 3" xfId="19787" xr:uid="{85B67DD4-2A34-404E-B707-5CD45A8E5D44}"/>
    <cellStyle name="Vírgula 17 3" xfId="15642" xr:uid="{A2EE5752-A1B8-4D6D-90A2-260E139054E2}"/>
    <cellStyle name="Vírgula 17 3 2" xfId="18214" xr:uid="{14A485EB-5236-4704-AC5C-D6B1FB1E6626}"/>
    <cellStyle name="Vírgula 17 3 2 2" xfId="23440" xr:uid="{A1D94D1A-CBAB-4DED-AC39-890A35A59F14}"/>
    <cellStyle name="Vírgula 17 3 3" xfId="20884" xr:uid="{80184C18-FA1D-46F7-B842-FFF95C419C4A}"/>
    <cellStyle name="Vírgula 17 4" xfId="15655" xr:uid="{17CE9F8C-CAC1-4DD4-88CA-E3AA7AE17106}"/>
    <cellStyle name="Vírgula 17 4 2" xfId="18225" xr:uid="{8B927DD9-A5CB-4BDE-8695-58946A837425}"/>
    <cellStyle name="Vírgula 17 4 2 2" xfId="23450" xr:uid="{300B6135-7823-49C3-88B9-79C27156284B}"/>
    <cellStyle name="Vírgula 17 4 3" xfId="20894" xr:uid="{7FA0F92D-7217-49DA-B52F-889556A85746}"/>
    <cellStyle name="Vírgula 17 5" xfId="16260" xr:uid="{54BAAB9A-5402-44B8-B37A-00C42232285A}"/>
    <cellStyle name="Vírgula 17 5 2" xfId="21490" xr:uid="{40524D50-5EA9-41FF-929D-A9A8E654B794}"/>
    <cellStyle name="Vírgula 17 6" xfId="18908" xr:uid="{F5F1A683-506D-43D3-BA4C-E5AA6D037F98}"/>
    <cellStyle name="Vírgula 17 7" xfId="12190" xr:uid="{5ECEA3D0-8EF0-4185-909E-5B6CB40F03FB}"/>
    <cellStyle name="Vírgula 18" xfId="12241" xr:uid="{D3DAD53A-85C7-4538-AE03-9B2A2A4C374A}"/>
    <cellStyle name="Vírgula 18 2" xfId="14904" xr:uid="{1FD7A27E-B8DB-4748-A9B9-B27EAFE5C6FE}"/>
    <cellStyle name="Vírgula 18 2 2" xfId="17489" xr:uid="{CDECCB83-9B28-4D64-AF48-3104E830DFEC}"/>
    <cellStyle name="Vírgula 18 2 2 2" xfId="22715" xr:uid="{6110EE99-20E7-42AE-B915-596102DA2E34}"/>
    <cellStyle name="Vírgula 18 2 3" xfId="20146" xr:uid="{48408DDE-175E-41EF-8439-6178A4F66A8C}"/>
    <cellStyle name="Vírgula 18 3" xfId="16308" xr:uid="{05FB06CA-B284-4B81-B6BA-24DEDBBEA2F8}"/>
    <cellStyle name="Vírgula 18 3 2" xfId="21537" xr:uid="{2E354CED-0F95-4085-9159-F661AF4D5816}"/>
    <cellStyle name="Vírgula 18 4" xfId="18955" xr:uid="{1B7A9F75-354B-49DD-95B7-BA9D91027821}"/>
    <cellStyle name="Vírgula 19" xfId="12246" xr:uid="{9C562F69-5287-40FE-9050-7E177DC9E701}"/>
    <cellStyle name="Vírgula 19 2" xfId="16312" xr:uid="{AED389D4-2F6A-4FD7-93B2-0B4A6DBDD60A}"/>
    <cellStyle name="Vírgula 19 2 2" xfId="21541" xr:uid="{2F4D71FA-1521-4113-A752-AF00E9BC97FC}"/>
    <cellStyle name="Vírgula 19 3" xfId="18959" xr:uid="{8BA98BC7-8F23-40A7-AC38-F945B47929CC}"/>
    <cellStyle name="Vírgula 2" xfId="52" xr:uid="{00000000-0005-0000-0000-000042000000}"/>
    <cellStyle name="Vírgula 2 10" xfId="1331" xr:uid="{4DDA799E-3539-4A5F-99C7-83B705011480}"/>
    <cellStyle name="Vírgula 2 10 2" xfId="12750" xr:uid="{D6FF6C0F-69CB-475A-88A5-FA920C189C4F}"/>
    <cellStyle name="Vírgula 2 10 2 2" xfId="14956" xr:uid="{70C21EA2-1444-490B-938F-C6FAE3B90103}"/>
    <cellStyle name="Vírgula 2 10 2 2 2" xfId="17541" xr:uid="{42017A8A-2D51-42DF-A0B8-A85119B7B8B5}"/>
    <cellStyle name="Vírgula 2 10 2 2 2 2" xfId="22767" xr:uid="{828985F6-DCB4-4B78-A5C8-317AA3FE2A65}"/>
    <cellStyle name="Vírgula 2 10 2 2 3" xfId="20198" xr:uid="{4C480A9F-F7F5-4EA8-B7A4-C87B5C96CF09}"/>
    <cellStyle name="Vírgula 2 10 2 3" xfId="16811" xr:uid="{93E21E63-608A-44AD-9F7D-6B52D9AFA3FF}"/>
    <cellStyle name="Vírgula 2 10 2 3 2" xfId="22040" xr:uid="{3694F1DC-B440-4A68-9CF7-9FFCAE4EA319}"/>
    <cellStyle name="Vírgula 2 10 2 4" xfId="19458" xr:uid="{18DEA893-26C5-40F1-BD1C-3E6DAA5D9CA4}"/>
    <cellStyle name="Vírgula 2 10 3" xfId="13237" xr:uid="{4284898C-E45F-4960-BA6E-479823DA5E33}"/>
    <cellStyle name="Vírgula 2 10 3 2" xfId="17191" xr:uid="{A083CD7D-C7AB-4812-A93D-9ADABCCDA555}"/>
    <cellStyle name="Vírgula 2 10 3 2 2" xfId="22417" xr:uid="{A1A84E0E-5A74-4EA6-B21B-55082015E0F3}"/>
    <cellStyle name="Vírgula 2 10 3 3" xfId="19837" xr:uid="{ACDBA5C2-BB19-4257-A5D4-CF4A288E921F}"/>
    <cellStyle name="Vírgula 2 10 4" xfId="15330" xr:uid="{DE7E3A26-CFE3-404B-A326-78B28BD96F73}"/>
    <cellStyle name="Vírgula 2 10 4 2" xfId="17902" xr:uid="{0A4186D6-A6E1-481C-B978-CF230BE55F04}"/>
    <cellStyle name="Vírgula 2 10 4 2 2" xfId="23128" xr:uid="{093C41C3-8EDC-4E90-9570-6E299BEE9D32}"/>
    <cellStyle name="Vírgula 2 10 4 3" xfId="20572" xr:uid="{BB707332-1CC9-40F3-B5A1-8F049F9B2FBB}"/>
    <cellStyle name="Vírgula 2 10 5" xfId="16198" xr:uid="{A5F6E340-EE20-4BE6-ACF7-D1D684E1E2A6}"/>
    <cellStyle name="Vírgula 2 10 5 2" xfId="21428" xr:uid="{790D6652-52EB-4D96-A015-8348ED1EF298}"/>
    <cellStyle name="Vírgula 2 10 6" xfId="18846" xr:uid="{6444A8CC-20BE-48F6-8554-CEE6B487840C}"/>
    <cellStyle name="Vírgula 2 10 7" xfId="12112" xr:uid="{D6B2C9CE-A2AA-4AAF-8267-BF10DAD8C5E1}"/>
    <cellStyle name="Vírgula 2 11" xfId="288" xr:uid="{43F5A8AC-2AA9-44CB-B46B-2A430CD22EC8}"/>
    <cellStyle name="Vírgula 2 11 2" xfId="12755" xr:uid="{6DFA1393-0215-49C1-B7BF-DC4F6FAE6082}"/>
    <cellStyle name="Vírgula 2 11 2 2" xfId="16815" xr:uid="{E732669A-8B33-404E-ACD0-D487F291ACC3}"/>
    <cellStyle name="Vírgula 2 11 2 2 2" xfId="22044" xr:uid="{002B26F3-DC3B-4B87-B967-634F0C4537EC}"/>
    <cellStyle name="Vírgula 2 11 2 3" xfId="19462" xr:uid="{84A3B723-1AA7-4B6E-B187-3617DA9643CA}"/>
    <cellStyle name="Vírgula 2 11 3" xfId="14905" xr:uid="{6548CAAB-AE8A-4FF6-B46B-56DD073A39C1}"/>
    <cellStyle name="Vírgula 2 11 3 2" xfId="17490" xr:uid="{8163ECB1-90B9-4C87-B734-D0938D23401C}"/>
    <cellStyle name="Vírgula 2 11 3 2 2" xfId="22716" xr:uid="{5F4CBD07-BFEF-4670-900C-69F7C4DBCCBD}"/>
    <cellStyle name="Vírgula 2 11 3 3" xfId="20147" xr:uid="{D21704D7-F19F-42F4-9C1D-9E366D90F98D}"/>
    <cellStyle name="Vírgula 2 11 4" xfId="16202" xr:uid="{BB67E27F-C78A-4B56-B532-CC47E4113124}"/>
    <cellStyle name="Vírgula 2 11 4 2" xfId="21432" xr:uid="{620492AE-1E45-4006-9A6D-E381B0135634}"/>
    <cellStyle name="Vírgula 2 11 5" xfId="18850" xr:uid="{0E4C9AF1-08E4-445B-9AB1-6100E74DD6AA}"/>
    <cellStyle name="Vírgula 2 11 6" xfId="12122" xr:uid="{5E1801B1-3371-480A-B4AC-D99816EF5FA1}"/>
    <cellStyle name="Vírgula 2 12" xfId="12202" xr:uid="{F4C980C6-838E-42A7-8D1F-2482383B72DB}"/>
    <cellStyle name="Vírgula 2 12 2" xfId="16269" xr:uid="{884A7F78-BD74-4BBC-95FF-C3D9A426EF7C}"/>
    <cellStyle name="Vírgula 2 12 2 2" xfId="21498" xr:uid="{2E4BAAF5-1D0F-4BA6-8605-610CEB40F6D4}"/>
    <cellStyle name="Vírgula 2 12 3" xfId="18916" xr:uid="{98A5CC8C-E0A3-41C9-BA51-A5A7494D0D46}"/>
    <cellStyle name="Vírgula 2 13" xfId="12821" xr:uid="{AFF667AF-2BEB-400B-9137-64C5F3763D21}"/>
    <cellStyle name="Vírgula 2 13 2" xfId="16877" xr:uid="{29A6A25A-796C-4E30-9024-4138C9A8618C}"/>
    <cellStyle name="Vírgula 2 13 2 2" xfId="22103" xr:uid="{B6D531B3-BEEB-479F-A44F-CAADE7983A58}"/>
    <cellStyle name="Vírgula 2 13 3" xfId="19521" xr:uid="{A63A9703-45A0-4673-935F-B6A9B02D5F64}"/>
    <cellStyle name="Vírgula 2 14" xfId="15279" xr:uid="{97C8BE94-53E0-4F76-8285-B3799D1646EF}"/>
    <cellStyle name="Vírgula 2 14 2" xfId="17851" xr:uid="{AEF11309-D8DC-4C49-A8D6-5519CE397888}"/>
    <cellStyle name="Vírgula 2 14 2 2" xfId="23077" xr:uid="{F9732D54-D6A1-4F30-A134-B22D937DCE29}"/>
    <cellStyle name="Vírgula 2 14 3" xfId="20521" xr:uid="{E9838B92-F4E0-461A-A31E-8173E987C69C}"/>
    <cellStyle name="Vírgula 2 15" xfId="15639" xr:uid="{04838548-7B36-4588-8B39-017F01682A6D}"/>
    <cellStyle name="Vírgula 2 15 2" xfId="18211" xr:uid="{69D35E7F-C48C-40F9-BEB0-56B7709D7D15}"/>
    <cellStyle name="Vírgula 2 15 2 2" xfId="23437" xr:uid="{413D5931-EBAF-4DCF-9EDB-EDC6B927661D}"/>
    <cellStyle name="Vírgula 2 15 3" xfId="20881" xr:uid="{AA7DE6C1-FAA8-48D0-B126-38FE5B07D427}"/>
    <cellStyle name="Vírgula 2 16" xfId="15645" xr:uid="{F9E42D36-3B1B-4CFC-A364-C9B54B1BFADD}"/>
    <cellStyle name="Vírgula 2 16 2" xfId="18216" xr:uid="{36F36789-14DE-400E-8B6C-84874C04D66E}"/>
    <cellStyle name="Vírgula 2 16 2 2" xfId="23442" xr:uid="{CBD7934D-98ED-471C-98DD-29154600C4F0}"/>
    <cellStyle name="Vírgula 2 16 3" xfId="20886" xr:uid="{B47377FD-2FFA-425E-91F1-E5D59EBD04DD}"/>
    <cellStyle name="Vírgula 2 17" xfId="15651" xr:uid="{17D48559-1EC8-4C5B-A75A-F3F8AF3027CD}"/>
    <cellStyle name="Vírgula 2 17 2" xfId="18222" xr:uid="{65066881-A425-4C02-BD2C-2E04CF160D1C}"/>
    <cellStyle name="Vírgula 2 17 2 2" xfId="23447" xr:uid="{DC80B555-7744-4691-BC2F-D5879A5357FD}"/>
    <cellStyle name="Vírgula 2 17 3" xfId="20891" xr:uid="{A8139347-0B3E-4F9E-8963-5F2B8C318A74}"/>
    <cellStyle name="Vírgula 2 18" xfId="15657" xr:uid="{7705E427-1B1F-4A3C-8D0C-BCFC327005CF}"/>
    <cellStyle name="Vírgula 2 18 2" xfId="18227" xr:uid="{3B457CA8-8C17-463F-92E2-6F5C5AE20F9B}"/>
    <cellStyle name="Vírgula 2 18 2 2" xfId="23452" xr:uid="{E4D7144E-4991-499A-B407-809C0D97C1CD}"/>
    <cellStyle name="Vírgula 2 18 3" xfId="20896" xr:uid="{712AF446-3A0B-41C3-BAA4-E1F4994571EE}"/>
    <cellStyle name="Vírgula 2 19" xfId="15682" xr:uid="{8220F3F9-2A80-47B7-A780-DF093F779711}"/>
    <cellStyle name="Vírgula 2 19 2" xfId="20913" xr:uid="{2FE10F78-45AC-40AB-AF15-E382C549BED4}"/>
    <cellStyle name="Vírgula 2 2" xfId="66" xr:uid="{00000000-0005-0000-0000-000043000000}"/>
    <cellStyle name="Vírgula 2 2 10" xfId="12886" xr:uid="{BEB79691-6CE5-41D3-A95D-DDBA71B1CC13}"/>
    <cellStyle name="Vírgula 2 2 10 2" xfId="16926" xr:uid="{932BD5CE-0B37-452B-96A8-D77E3B1017DE}"/>
    <cellStyle name="Vírgula 2 2 10 2 2" xfId="22152" xr:uid="{4EEB95A8-EEE3-40C1-BD19-77465B14C696}"/>
    <cellStyle name="Vírgula 2 2 10 3" xfId="19570" xr:uid="{CC1C45A0-0384-4294-8B75-806CF29F913B}"/>
    <cellStyle name="Vírgula 2 2 11" xfId="15281" xr:uid="{DFF52BCA-8AC9-41DD-86C4-56F4C1CC0C7A}"/>
    <cellStyle name="Vírgula 2 2 11 2" xfId="17853" xr:uid="{82C8661C-42A9-4F56-BF49-46304D8A00DF}"/>
    <cellStyle name="Vírgula 2 2 11 2 2" xfId="23079" xr:uid="{72AC82EE-4095-4221-A591-D08CCBA32FD7}"/>
    <cellStyle name="Vírgula 2 2 11 3" xfId="20523" xr:uid="{4B0C1D70-A597-4677-9A51-A64B25366146}"/>
    <cellStyle name="Vírgula 2 2 12" xfId="15662" xr:uid="{7C36F908-C13A-4415-8FA4-445EDB752E5F}"/>
    <cellStyle name="Vírgula 2 2 12 2" xfId="18232" xr:uid="{01A2A951-2232-4B59-A27B-370DE62C8B85}"/>
    <cellStyle name="Vírgula 2 2 12 2 2" xfId="23457" xr:uid="{CFA75A0F-AFAB-4C0F-84AA-7231559385D3}"/>
    <cellStyle name="Vírgula 2 2 12 3" xfId="20901" xr:uid="{B5AC5617-E7CB-4589-ABE3-E8D0CACE0E87}"/>
    <cellStyle name="Vírgula 2 2 13" xfId="15713" xr:uid="{5881CE72-605E-4F39-803E-BE64C78515DB}"/>
    <cellStyle name="Vírgula 2 2 13 2" xfId="20944" xr:uid="{6CABCBD4-CA64-427C-8EE4-A17559491D30}"/>
    <cellStyle name="Vírgula 2 2 14" xfId="18336" xr:uid="{085F4514-BA21-4B9D-9A9E-DEF81E57C86B}"/>
    <cellStyle name="Vírgula 2 2 15" xfId="7425" xr:uid="{9468292D-1941-44FC-AD3F-9ECE4691D0B9}"/>
    <cellStyle name="Vírgula 2 2 2" xfId="175" xr:uid="{8AEABBBD-2388-40FD-BC23-323660B2E976}"/>
    <cellStyle name="Vírgula 2 2 2 10" xfId="18387" xr:uid="{4914E6E5-F2EE-4EB3-A1E3-45297F3DF630}"/>
    <cellStyle name="Vírgula 2 2 2 11" xfId="9108" xr:uid="{36CCAF03-7DAB-4B7C-A3B4-7E5F3C95B0F2}"/>
    <cellStyle name="Vírgula 2 2 2 2" xfId="270" xr:uid="{AB838E1B-2EEF-42BF-B523-FD071CC4BCE9}"/>
    <cellStyle name="Vírgula 2 2 2 2 2" xfId="7335" xr:uid="{3FFB70C1-7BD0-4EC4-A8F0-443B3B7B1C1F}"/>
    <cellStyle name="Vírgula 2 2 2 2 2 2" xfId="12091" xr:uid="{902A6985-C177-4ED2-AEF2-EB96A26C8E02}"/>
    <cellStyle name="Vírgula 2 2 2 2 2 2 2" xfId="12733" xr:uid="{C655C866-AA06-4672-87E0-6FDB7D2C50AA}"/>
    <cellStyle name="Vírgula 2 2 2 2 2 2 2 2" xfId="16797" xr:uid="{CE286376-FC3A-441D-B1E8-78796C23F9E2}"/>
    <cellStyle name="Vírgula 2 2 2 2 2 2 2 2 2" xfId="22026" xr:uid="{5106FB57-7C6B-453F-8477-395EA20586DA}"/>
    <cellStyle name="Vírgula 2 2 2 2 2 2 2 3" xfId="19444" xr:uid="{27267116-1433-4BA4-9520-F172047DECCE}"/>
    <cellStyle name="Vírgula 2 2 2 2 2 2 3" xfId="15251" xr:uid="{C7EBF875-89A5-4C2E-A00A-ABB6356E66EB}"/>
    <cellStyle name="Vírgula 2 2 2 2 2 2 3 2" xfId="17836" xr:uid="{2CB3F02F-391C-4F8D-BA0A-F03819094562}"/>
    <cellStyle name="Vírgula 2 2 2 2 2 2 3 2 2" xfId="23062" xr:uid="{F63F5453-B096-4E18-9C84-C92D44BB52AB}"/>
    <cellStyle name="Vírgula 2 2 2 2 2 2 3 3" xfId="20493" xr:uid="{FE2BF87C-EB76-4CD4-98FD-A23811DB521A}"/>
    <cellStyle name="Vírgula 2 2 2 2 2 2 4" xfId="16184" xr:uid="{7B88B932-CED9-40B0-88C6-88C1FB72C4B5}"/>
    <cellStyle name="Vírgula 2 2 2 2 2 2 4 2" xfId="21414" xr:uid="{58440690-3915-42AA-8D5D-42E08137B5CB}"/>
    <cellStyle name="Vírgula 2 2 2 2 2 2 5" xfId="18832" xr:uid="{90B468DB-952B-456C-93B5-9A46F7B9DE77}"/>
    <cellStyle name="Vírgula 2 2 2 2 2 3" xfId="12473" xr:uid="{AA611B15-F82E-4131-A1AE-AE2E52978C85}"/>
    <cellStyle name="Vírgula 2 2 2 2 2 3 2" xfId="16537" xr:uid="{7C4A085D-E183-437C-BD08-B5C470C98B0B}"/>
    <cellStyle name="Vírgula 2 2 2 2 2 3 2 2" xfId="21766" xr:uid="{5DF0F3E1-C0BF-4427-8F01-43BAD39F8242}"/>
    <cellStyle name="Vírgula 2 2 2 2 2 3 3" xfId="19184" xr:uid="{E7998AF2-D947-48F7-AB2F-2570BE992B7B}"/>
    <cellStyle name="Vírgula 2 2 2 2 2 4" xfId="14894" xr:uid="{A65E70BD-5E03-4295-884C-BB8B487417E7}"/>
    <cellStyle name="Vírgula 2 2 2 2 2 4 2" xfId="17480" xr:uid="{1E022A88-2800-4AE3-8EDF-EAC4662A8EA5}"/>
    <cellStyle name="Vírgula 2 2 2 2 2 4 2 2" xfId="22706" xr:uid="{969D9125-FC9F-48E0-840A-96A745561A04}"/>
    <cellStyle name="Vírgula 2 2 2 2 2 4 3" xfId="20137" xr:uid="{5668E8AC-4E65-44D7-8C85-312F8B0F4445}"/>
    <cellStyle name="Vírgula 2 2 2 2 2 5" xfId="15625" xr:uid="{931E5292-D4B1-4246-B1E0-8C75687FE146}"/>
    <cellStyle name="Vírgula 2 2 2 2 2 5 2" xfId="18197" xr:uid="{DD61D8EB-68F3-405C-80DF-46335DA1FD38}"/>
    <cellStyle name="Vírgula 2 2 2 2 2 5 2 2" xfId="23423" xr:uid="{C2EDFB8B-D48F-49A8-AD1D-55D41627B6FD}"/>
    <cellStyle name="Vírgula 2 2 2 2 2 5 3" xfId="20867" xr:uid="{9868DF4E-E733-42BB-9D90-4F0FB454848F}"/>
    <cellStyle name="Vírgula 2 2 2 2 2 6" xfId="15924" xr:uid="{68276D47-BC95-4D6B-B968-5202298DD783}"/>
    <cellStyle name="Vírgula 2 2 2 2 2 6 2" xfId="21154" xr:uid="{11E63F3C-E65F-42B9-B20C-BADE40A2971E}"/>
    <cellStyle name="Vírgula 2 2 2 2 2 7" xfId="18572" xr:uid="{05DA59B2-F1C8-4BCD-8D77-57EAD177AB5C}"/>
    <cellStyle name="Vírgula 2 2 2 2 2 8" xfId="11825" xr:uid="{A3A876BA-DA03-4615-80E8-1966DA97D84D}"/>
    <cellStyle name="Vírgula 2 2 2 2 3" xfId="7131" xr:uid="{9A8A28BB-4CEF-466A-873A-C429999AB505}"/>
    <cellStyle name="Vírgula 2 2 2 2 3 2" xfId="12689" xr:uid="{5C52CC4A-B252-497E-B269-534E15D19CCF}"/>
    <cellStyle name="Vírgula 2 2 2 2 3 2 2" xfId="16753" xr:uid="{9546C2A9-3F5D-48F5-B22D-BBC093EB0DD9}"/>
    <cellStyle name="Vírgula 2 2 2 2 3 2 2 2" xfId="21982" xr:uid="{8B6F3B20-3C84-467C-8C06-C49A35DA71C6}"/>
    <cellStyle name="Vírgula 2 2 2 2 3 2 3" xfId="19400" xr:uid="{0AB3B441-BBD4-4057-B0B5-3880FB490F5A}"/>
    <cellStyle name="Vírgula 2 2 2 2 3 3" xfId="14842" xr:uid="{7D719AD0-02DF-4E90-8D9A-B601001A91A9}"/>
    <cellStyle name="Vírgula 2 2 2 2 3 3 2" xfId="17431" xr:uid="{06FB019B-0DE9-4703-8C5D-8F29F2FF809F}"/>
    <cellStyle name="Vírgula 2 2 2 2 3 3 2 2" xfId="22657" xr:uid="{C997DE7B-3CBA-4CB7-897C-97EF3FCDC7A2}"/>
    <cellStyle name="Vírgula 2 2 2 2 3 3 3" xfId="20088" xr:uid="{A2EB2654-CC62-4DEF-B180-EE3EC3E6E8F1}"/>
    <cellStyle name="Vírgula 2 2 2 2 3 4" xfId="16140" xr:uid="{11C4E4AC-2E1E-4D4F-8C08-EFB1DD4AB478}"/>
    <cellStyle name="Vírgula 2 2 2 2 3 4 2" xfId="21370" xr:uid="{E679C745-040F-42B8-B13F-5B62D731B29D}"/>
    <cellStyle name="Vírgula 2 2 2 2 3 5" xfId="18788" xr:uid="{499F551C-601C-43D1-8EE7-9EBF65573AA8}"/>
    <cellStyle name="Vírgula 2 2 2 2 3 6" xfId="12047" xr:uid="{5F0383D6-23F3-4988-BD36-B064C39B8120}"/>
    <cellStyle name="Vírgula 2 2 2 2 4" xfId="12417" xr:uid="{E7AC07FE-CC48-4FE5-8DE8-95C9D85FD0CF}"/>
    <cellStyle name="Vírgula 2 2 2 2 4 2" xfId="15207" xr:uid="{0E182A85-253F-475F-8188-2BA5DCB1CCF2}"/>
    <cellStyle name="Vírgula 2 2 2 2 4 2 2" xfId="17792" xr:uid="{CB5BCFA5-A705-413D-BFD2-F5128A542FE6}"/>
    <cellStyle name="Vírgula 2 2 2 2 4 2 2 2" xfId="23018" xr:uid="{C6EF722A-E142-4DE9-9AD0-7867BEC91C08}"/>
    <cellStyle name="Vírgula 2 2 2 2 4 2 3" xfId="20449" xr:uid="{8D9FFEC8-CAA2-43EB-B632-3A7C61E61F4C}"/>
    <cellStyle name="Vírgula 2 2 2 2 4 3" xfId="16481" xr:uid="{06E79A04-280F-40B9-9079-6FF136F220DF}"/>
    <cellStyle name="Vírgula 2 2 2 2 4 3 2" xfId="21710" xr:uid="{6A38B60F-FF20-4334-BD34-DC9DD199162D}"/>
    <cellStyle name="Vírgula 2 2 2 2 4 4" xfId="19128" xr:uid="{3EC1E115-59C4-4E62-8FD0-EEB5021E9F04}"/>
    <cellStyle name="Vírgula 2 2 2 2 5" xfId="13064" xr:uid="{C8E67702-2C56-4CEB-B1BD-41CD6D20A37C}"/>
    <cellStyle name="Vírgula 2 2 2 2 5 2" xfId="17104" xr:uid="{33650C3E-9773-46D9-A1E3-A6D807B4B43C}"/>
    <cellStyle name="Vírgula 2 2 2 2 5 2 2" xfId="22330" xr:uid="{D6711417-1C4A-4C97-B903-41A560A9B6A1}"/>
    <cellStyle name="Vírgula 2 2 2 2 5 3" xfId="19748" xr:uid="{41CBFA1F-569F-4AED-9447-A6BC2229622A}"/>
    <cellStyle name="Vírgula 2 2 2 2 6" xfId="15581" xr:uid="{D376FDBD-E0DC-44B3-A11E-96C88748681D}"/>
    <cellStyle name="Vírgula 2 2 2 2 6 2" xfId="18153" xr:uid="{53635343-F48B-4642-BD45-624AA72A0F4C}"/>
    <cellStyle name="Vírgula 2 2 2 2 6 2 2" xfId="23379" xr:uid="{0D9458FA-2B12-42FC-8852-890E12DE89CE}"/>
    <cellStyle name="Vírgula 2 2 2 2 6 3" xfId="20823" xr:uid="{C1180E15-4DFC-48DE-943A-36DFC00DD1E7}"/>
    <cellStyle name="Vírgula 2 2 2 2 7" xfId="15880" xr:uid="{CBE5E4C0-0DCA-4B21-94DF-3BD6621AFCFB}"/>
    <cellStyle name="Vírgula 2 2 2 2 7 2" xfId="21110" xr:uid="{DBF7B720-EDA8-4829-A911-06847412DB64}"/>
    <cellStyle name="Vírgula 2 2 2 2 8" xfId="18516" xr:uid="{DD1615A5-01AD-4B7B-90EB-923E3DEB7FC5}"/>
    <cellStyle name="Vírgula 2 2 2 2 9" xfId="11737" xr:uid="{709DD39F-CE94-4560-928A-4EB083306390}"/>
    <cellStyle name="Vírgula 2 2 2 3" xfId="7305" xr:uid="{12927B30-A9EE-41C4-9BFF-706E67B863AB}"/>
    <cellStyle name="Vírgula 2 2 2 3 2" xfId="12077" xr:uid="{54465862-5FE1-4AD7-8C2F-5B749FB08615}"/>
    <cellStyle name="Vírgula 2 2 2 3 2 2" xfId="12719" xr:uid="{55714891-0BB4-42A9-A0B8-DD712A3A0E76}"/>
    <cellStyle name="Vírgula 2 2 2 3 2 2 2" xfId="16783" xr:uid="{508F44AD-9595-4863-A98F-44D90DBCD9E9}"/>
    <cellStyle name="Vírgula 2 2 2 3 2 2 2 2" xfId="22012" xr:uid="{B75D0A75-F75C-4327-ADEE-9B5BE0DC18DB}"/>
    <cellStyle name="Vírgula 2 2 2 3 2 2 3" xfId="19430" xr:uid="{11C516ED-0D13-40DB-A532-4BA614C5840D}"/>
    <cellStyle name="Vírgula 2 2 2 3 2 3" xfId="15237" xr:uid="{7919A6BB-77DE-4B75-BCE4-CFE431577DA2}"/>
    <cellStyle name="Vírgula 2 2 2 3 2 3 2" xfId="17822" xr:uid="{98627470-4477-4533-925A-638D7B04E57D}"/>
    <cellStyle name="Vírgula 2 2 2 3 2 3 2 2" xfId="23048" xr:uid="{4851C8F9-7E0D-4FE4-A282-459434FB38A4}"/>
    <cellStyle name="Vírgula 2 2 2 3 2 3 3" xfId="20479" xr:uid="{EA2E50D4-2A12-46C9-B8D9-23BCB5847D93}"/>
    <cellStyle name="Vírgula 2 2 2 3 2 4" xfId="16170" xr:uid="{66D8E7EB-462B-4F9B-B043-2A7EA16394A6}"/>
    <cellStyle name="Vírgula 2 2 2 3 2 4 2" xfId="21400" xr:uid="{68524D05-D559-4CE7-AEFD-BC6C6263626C}"/>
    <cellStyle name="Vírgula 2 2 2 3 2 5" xfId="18818" xr:uid="{82E21353-2FB1-44D5-BF74-6E2F7A510E00}"/>
    <cellStyle name="Vírgula 2 2 2 3 3" xfId="12458" xr:uid="{E7B99287-E825-41A7-8318-86793003B170}"/>
    <cellStyle name="Vírgula 2 2 2 3 3 2" xfId="16522" xr:uid="{79BFA6AC-CCD9-47CC-9E15-727EA9B5D861}"/>
    <cellStyle name="Vírgula 2 2 2 3 3 2 2" xfId="21751" xr:uid="{9A57A5DE-9CC2-4D8D-8A83-C1D16769C622}"/>
    <cellStyle name="Vírgula 2 2 2 3 3 3" xfId="19169" xr:uid="{246F6B1D-DDD3-4677-8E7A-E9E68FA5E479}"/>
    <cellStyle name="Vírgula 2 2 2 3 4" xfId="14882" xr:uid="{3D90D17B-FAA1-479B-B8EA-9C91B37AE32E}"/>
    <cellStyle name="Vírgula 2 2 2 3 4 2" xfId="17469" xr:uid="{36C184D1-8328-41A1-AFE8-AFAC2E3DF548}"/>
    <cellStyle name="Vírgula 2 2 2 3 4 2 2" xfId="22695" xr:uid="{3F88E0AB-EF09-42CA-8C42-D9577FE6C536}"/>
    <cellStyle name="Vírgula 2 2 2 3 4 3" xfId="20126" xr:uid="{D7C9A6F4-CEC6-4CB3-B4DF-C4762B112365}"/>
    <cellStyle name="Vírgula 2 2 2 3 5" xfId="15611" xr:uid="{87E316C6-C3C8-468B-9672-3FD1C2767878}"/>
    <cellStyle name="Vírgula 2 2 2 3 5 2" xfId="18183" xr:uid="{95C304E6-FEF5-4E29-BECD-82B6BC4957C8}"/>
    <cellStyle name="Vírgula 2 2 2 3 5 2 2" xfId="23409" xr:uid="{92442529-71F8-4320-A0B8-0F71163F1460}"/>
    <cellStyle name="Vírgula 2 2 2 3 5 3" xfId="20853" xr:uid="{BC407183-669E-432C-BB43-BD1A4C19A13A}"/>
    <cellStyle name="Vírgula 2 2 2 3 6" xfId="15910" xr:uid="{F97CCC2C-EEF2-4C50-9F3A-4C03967350B8}"/>
    <cellStyle name="Vírgula 2 2 2 3 6 2" xfId="21140" xr:uid="{7B98FB42-E89B-4D37-82DE-E019F9E65698}"/>
    <cellStyle name="Vírgula 2 2 2 3 7" xfId="18557" xr:uid="{06F4B3B7-5BEA-4FBF-830B-793FEA139E24}"/>
    <cellStyle name="Vírgula 2 2 2 3 8" xfId="11803" xr:uid="{D8596A28-3DC2-4655-BC4A-0A81C7C8FDD3}"/>
    <cellStyle name="Vírgula 2 2 2 4" xfId="4087" xr:uid="{81042143-506C-46A2-9FCD-A5F6B9D29EB7}"/>
    <cellStyle name="Vírgula 2 2 2 4 2" xfId="12569" xr:uid="{BF4BD06A-88D1-4637-B036-C3C671CC7999}"/>
    <cellStyle name="Vírgula 2 2 2 4 2 2" xfId="15087" xr:uid="{11C5C4BD-4E97-4CD5-BAEE-3E5A47AE8E7F}"/>
    <cellStyle name="Vírgula 2 2 2 4 2 2 2" xfId="17672" xr:uid="{FADF8CA9-25D7-491B-BC2E-15D572001F9F}"/>
    <cellStyle name="Vírgula 2 2 2 4 2 2 2 2" xfId="22898" xr:uid="{236C8A1F-898B-41AE-9423-DF7B60DFFE2B}"/>
    <cellStyle name="Vírgula 2 2 2 4 2 2 3" xfId="20329" xr:uid="{1BD952A5-213D-4807-8F08-626DC638485A}"/>
    <cellStyle name="Vírgula 2 2 2 4 2 3" xfId="16633" xr:uid="{DF64799C-708B-43B4-9593-CAFC1469AB31}"/>
    <cellStyle name="Vírgula 2 2 2 4 2 3 2" xfId="21862" xr:uid="{6D97E6BA-6CE2-45C2-97E4-6006272746B7}"/>
    <cellStyle name="Vírgula 2 2 2 4 2 4" xfId="19280" xr:uid="{CCBBAC77-AA7A-4F04-801F-69C455EDF6F7}"/>
    <cellStyle name="Vírgula 2 2 2 4 3" xfId="14116" xr:uid="{CE154BD2-0F77-4F5B-AF61-EBAED3480240}"/>
    <cellStyle name="Vírgula 2 2 2 4 3 2" xfId="17312" xr:uid="{64950773-DB5F-4E22-A8DC-60B943976500}"/>
    <cellStyle name="Vírgula 2 2 2 4 3 2 2" xfId="22538" xr:uid="{F5C69393-5033-489C-963E-9C4FA735CAD0}"/>
    <cellStyle name="Vírgula 2 2 2 4 3 3" xfId="19965" xr:uid="{1C9BD9EE-0270-4936-9B43-8B423744691A}"/>
    <cellStyle name="Vírgula 2 2 2 4 4" xfId="15461" xr:uid="{8EE318CB-C8B8-465C-926D-FA0CE540F2C8}"/>
    <cellStyle name="Vírgula 2 2 2 4 4 2" xfId="18033" xr:uid="{D1A1CF12-0035-4750-B5B6-F6AE774FC44D}"/>
    <cellStyle name="Vírgula 2 2 2 4 4 2 2" xfId="23259" xr:uid="{5545EB97-427D-40C1-B0FC-F2C206C60117}"/>
    <cellStyle name="Vírgula 2 2 2 4 4 3" xfId="20703" xr:uid="{8658EA26-D8FF-4415-92ED-6ECBDD06B3C1}"/>
    <cellStyle name="Vírgula 2 2 2 4 5" xfId="16020" xr:uid="{EB41C62B-15D5-454F-BFBE-38982F452393}"/>
    <cellStyle name="Vírgula 2 2 2 4 5 2" xfId="21250" xr:uid="{742AD03C-9D95-489C-A482-665331A26200}"/>
    <cellStyle name="Vírgula 2 2 2 4 6" xfId="18668" xr:uid="{FB2BADBD-97D4-469E-AAA8-23443AB4AD38}"/>
    <cellStyle name="Vírgula 2 2 2 4 7" xfId="11927" xr:uid="{DC0EC309-7401-4D12-9067-A7933332D614}"/>
    <cellStyle name="Vírgula 2 2 2 5" xfId="295" xr:uid="{3611C017-CA99-4F4B-BB5E-C0A19F601A88}"/>
    <cellStyle name="Vírgula 2 2 2 5 2" xfId="12799" xr:uid="{B7E28313-2885-420E-AF11-78D1D633F673}"/>
    <cellStyle name="Vírgula 2 2 2 5 2 2" xfId="16859" xr:uid="{7C0CADF5-176B-46AE-A9B0-4C36040044FF}"/>
    <cellStyle name="Vírgula 2 2 2 5 2 2 2" xfId="22088" xr:uid="{2CBCB78F-7094-475C-8E7E-120F555AD396}"/>
    <cellStyle name="Vírgula 2 2 2 5 2 3" xfId="19506" xr:uid="{A2951C80-334E-4DB5-B041-2D9F55D096F6}"/>
    <cellStyle name="Vírgula 2 2 2 5 3" xfId="14909" xr:uid="{D6DF8F34-2348-4A4F-8523-0886045D2118}"/>
    <cellStyle name="Vírgula 2 2 2 5 3 2" xfId="17494" xr:uid="{3CEB5B9C-60DD-4915-8D81-20FA0316C1D3}"/>
    <cellStyle name="Vírgula 2 2 2 5 3 2 2" xfId="22720" xr:uid="{EA8A7EE5-3AEA-4BAF-95C6-BFC306746820}"/>
    <cellStyle name="Vírgula 2 2 2 5 3 3" xfId="20151" xr:uid="{99278358-B012-4227-BCB9-179E0268E200}"/>
    <cellStyle name="Vírgula 2 2 2 5 4" xfId="16246" xr:uid="{8919A8DC-06D3-4C95-9082-2ED545109053}"/>
    <cellStyle name="Vírgula 2 2 2 5 4 2" xfId="21476" xr:uid="{96B667DF-E7EB-4FDA-B28E-208944555E43}"/>
    <cellStyle name="Vírgula 2 2 2 5 5" xfId="18894" xr:uid="{60800BE6-6C9F-4E18-8325-942D6614744B}"/>
    <cellStyle name="Vírgula 2 2 2 5 6" xfId="12173" xr:uid="{2F5D9307-B8FC-446E-A127-11E96AF4A88C}"/>
    <cellStyle name="Vírgula 2 2 2 6" xfId="12287" xr:uid="{1EF4745F-CF74-42FC-AFDE-A6FA1BBA910B}"/>
    <cellStyle name="Vírgula 2 2 2 6 2" xfId="16352" xr:uid="{17CC60D6-435B-4FEC-A53C-1D009DF69DC5}"/>
    <cellStyle name="Vírgula 2 2 2 6 2 2" xfId="21581" xr:uid="{6EAC64CF-B797-4715-9E55-23B50852F627}"/>
    <cellStyle name="Vírgula 2 2 2 6 3" xfId="18999" xr:uid="{3B89901D-3A4F-490E-95E9-92C66B710023}"/>
    <cellStyle name="Vírgula 2 2 2 7" xfId="12936" xr:uid="{AD888C2D-9E75-487C-BBB8-8F296EA81237}"/>
    <cellStyle name="Vírgula 2 2 2 7 2" xfId="16976" xr:uid="{98D0324C-9E8E-47CD-838A-95CBCD80A30A}"/>
    <cellStyle name="Vírgula 2 2 2 7 2 2" xfId="22202" xr:uid="{D9880E21-9CDC-4BC2-A541-90F31A2B9422}"/>
    <cellStyle name="Vírgula 2 2 2 7 3" xfId="53" xr:uid="{00000000-0005-0000-0000-000044000000}"/>
    <cellStyle name="Vírgula 2 2 2 7 3 2" xfId="191" xr:uid="{B015F50D-572B-4561-B7DD-DFBEA2590819}"/>
    <cellStyle name="Vírgula 2 2 2 7 3 2 2" xfId="16816" xr:uid="{C0616451-F4B6-4EBC-9B1C-F450DC642841}"/>
    <cellStyle name="Vírgula 2 2 2 7 3 2 2 2" xfId="22045" xr:uid="{4208C2F1-550F-4B14-9AB5-49CE8190F41F}"/>
    <cellStyle name="Vírgula 2 2 2 7 3 2 3" xfId="19463" xr:uid="{B3191789-9A86-47F1-8C29-D56B5ADAE77F}"/>
    <cellStyle name="Vírgula 2 2 2 7 3 2 4" xfId="12756" xr:uid="{E209FFB3-2B14-4CB8-8715-12AF97B49256}"/>
    <cellStyle name="Vírgula 2 2 2 7 3 3" xfId="16203" xr:uid="{08189717-A94C-45F5-8A24-80C0B6A7BDBB}"/>
    <cellStyle name="Vírgula 2 2 2 7 3 3 2" xfId="21433" xr:uid="{53660D11-0CEA-490E-A0D1-73296F1985F8}"/>
    <cellStyle name="Vírgula 2 2 2 7 3 4" xfId="18851" xr:uid="{56B93FB0-B5D2-4680-8DDB-809F1D5C3259}"/>
    <cellStyle name="Vírgula 2 2 2 7 3 5" xfId="12123" xr:uid="{E337FE09-AA9E-4E09-8578-A7D24BE75A8E}"/>
    <cellStyle name="Vírgula 2 2 2 7 4" xfId="19620" xr:uid="{BB9DD591-3AE2-4803-8F54-07DE17952236}"/>
    <cellStyle name="Vírgula 2 2 2 8" xfId="15283" xr:uid="{4AB5B2CD-9369-4DBA-881A-67E4D8D8D75C}"/>
    <cellStyle name="Vírgula 2 2 2 8 2" xfId="17855" xr:uid="{3B43951A-F739-43E5-B383-EE797898533C}"/>
    <cellStyle name="Vírgula 2 2 2 8 2 2" xfId="23081" xr:uid="{1FE0D35A-1059-4EF8-BE7A-180464A6275B}"/>
    <cellStyle name="Vírgula 2 2 2 8 3" xfId="20525" xr:uid="{86FACE7D-62FB-49F2-B696-B42CB2377CEF}"/>
    <cellStyle name="Vírgula 2 2 2 9" xfId="15760" xr:uid="{66E3BF9D-2972-4BA4-B2FB-B4BBA0D2B79E}"/>
    <cellStyle name="Vírgula 2 2 2 9 2" xfId="20990" xr:uid="{1A06751C-B20C-49D5-810E-722BF31AD13F}"/>
    <cellStyle name="Vírgula 2 2 3" xfId="156" xr:uid="{B55E54E5-CD44-47FB-9304-9E9F231D2E5E}"/>
    <cellStyle name="Vírgula 2 2 3 2" xfId="252" xr:uid="{3569DD1C-615C-4BD9-A1C8-7C9499C9A0C1}"/>
    <cellStyle name="Vírgula 2 2 3 2 2" xfId="12576" xr:uid="{6C6302B8-EA32-4B02-8037-37AE183A4BCA}"/>
    <cellStyle name="Vírgula 2 2 3 2 2 2" xfId="16640" xr:uid="{60635ACB-47D6-4AFB-AA77-B13484ADB338}"/>
    <cellStyle name="Vírgula 2 2 3 2 2 2 2" xfId="21869" xr:uid="{3F24A9BF-2D07-4E00-BBCA-B4EBED59FE67}"/>
    <cellStyle name="Vírgula 2 2 3 2 2 3" xfId="19287" xr:uid="{BED0DC65-70DD-4080-A904-A8C7B4522E10}"/>
    <cellStyle name="Vírgula 2 2 3 2 3" xfId="15094" xr:uid="{D2CFFDCB-A159-45DE-B025-17641C2F6E9E}"/>
    <cellStyle name="Vírgula 2 2 3 2 3 2" xfId="17679" xr:uid="{F7F0E413-A2BE-4EB0-8A03-F669FD357504}"/>
    <cellStyle name="Vírgula 2 2 3 2 3 2 2" xfId="22905" xr:uid="{A7CE5937-0802-46E7-9898-CF84A7CA434E}"/>
    <cellStyle name="Vírgula 2 2 3 2 3 3" xfId="20336" xr:uid="{28C09AD0-76E8-4F86-96AC-B16B02C5B374}"/>
    <cellStyle name="Vírgula 2 2 3 2 4" xfId="16027" xr:uid="{D36D150E-9C91-46F2-B796-C730006A338E}"/>
    <cellStyle name="Vírgula 2 2 3 2 4 2" xfId="21257" xr:uid="{5EE412B3-CE23-4341-8A08-66D50888BC1D}"/>
    <cellStyle name="Vírgula 2 2 3 2 5" xfId="18675" xr:uid="{23572985-0494-4458-9B6D-AA5F2A9F3832}"/>
    <cellStyle name="Vírgula 2 2 3 2 6" xfId="11934" xr:uid="{D58C5F60-76DD-45A4-BBB7-B57FBD1473D0}"/>
    <cellStyle name="Vírgula 2 2 3 3" xfId="4129" xr:uid="{57792C5B-48BC-4D2E-8DC9-EA4A850553DD}"/>
    <cellStyle name="Vírgula 2 2 3 3 2" xfId="12782" xr:uid="{42D25236-ED35-4397-85E5-EDA606FB8B57}"/>
    <cellStyle name="Vírgula 2 2 3 3 2 2" xfId="16842" xr:uid="{049F2E32-C129-4E42-A16E-32A00F1D9FEC}"/>
    <cellStyle name="Vírgula 2 2 3 3 2 2 2" xfId="22071" xr:uid="{7728C5CD-57C7-436F-9BD0-A1657FB571E7}"/>
    <cellStyle name="Vírgula 2 2 3 3 2 3" xfId="19489" xr:uid="{99E8B7CC-8447-473B-8D9B-8A632E8DE631}"/>
    <cellStyle name="Vírgula 2 2 3 3 3" xfId="16229" xr:uid="{4A8AC11A-A50F-4E5E-AFF5-3EA13B83B7E7}"/>
    <cellStyle name="Vírgula 2 2 3 3 3 2" xfId="21459" xr:uid="{D1C1DF82-40FF-4230-B2D6-CA863EE671C4}"/>
    <cellStyle name="Vírgula 2 2 3 3 4" xfId="18877" xr:uid="{6CB622B7-F23D-4D8F-BB26-063EEC5C1785}"/>
    <cellStyle name="Vírgula 2 2 3 3 5" xfId="12155" xr:uid="{24388929-540D-42A8-BFA4-7A8B8928F463}"/>
    <cellStyle name="Vírgula 2 2 3 4" xfId="12294" xr:uid="{9ADE3B33-94D4-4137-B5B7-E7AF027A61F7}"/>
    <cellStyle name="Vírgula 2 2 3 4 2" xfId="16359" xr:uid="{6A5554C6-57DF-4619-9CA5-C56620673E84}"/>
    <cellStyle name="Vírgula 2 2 3 4 2 2" xfId="21588" xr:uid="{133F6DD8-965E-4D8F-808E-03AE328BD0FE}"/>
    <cellStyle name="Vírgula 2 2 3 4 3" xfId="19006" xr:uid="{FD99632A-A8D1-495A-BD46-6C99D719E476}"/>
    <cellStyle name="Vírgula 2 2 3 5" xfId="13065" xr:uid="{11BCB47A-3818-4613-9ADE-822D231F2BB7}"/>
    <cellStyle name="Vírgula 2 2 3 5 2" xfId="17105" xr:uid="{C6EA8EAF-3C00-4118-991B-3D2A5A993B1A}"/>
    <cellStyle name="Vírgula 2 2 3 5 2 2" xfId="22331" xr:uid="{F1E0B01F-B365-493D-BCE6-81EC2A55B72C}"/>
    <cellStyle name="Vírgula 2 2 3 5 3" xfId="19749" xr:uid="{9DD18A22-9609-432E-983B-150095D3148E}"/>
    <cellStyle name="Vírgula 2 2 3 6" xfId="15468" xr:uid="{0E19873B-C0EE-49BE-9773-F58020298118}"/>
    <cellStyle name="Vírgula 2 2 3 6 2" xfId="18040" xr:uid="{778E77B5-2291-45FB-BD28-7CABCED01F12}"/>
    <cellStyle name="Vírgula 2 2 3 6 2 2" xfId="23266" xr:uid="{493B84FF-DE72-473F-90D5-4F55B25D7678}"/>
    <cellStyle name="Vírgula 2 2 3 6 3" xfId="20710" xr:uid="{21EE1469-5414-4632-9D7C-355FADCE081B}"/>
    <cellStyle name="Vírgula 2 2 3 7" xfId="15767" xr:uid="{6A6F351C-8C1E-4E81-8B52-5DDC3EF53F14}"/>
    <cellStyle name="Vírgula 2 2 3 7 2" xfId="20997" xr:uid="{8EE23696-EF5C-4B5C-94F8-7A97CC18D8B7}"/>
    <cellStyle name="Vírgula 2 2 3 8" xfId="18394" xr:uid="{CBDFE23A-B209-4E05-9250-22D822463818}"/>
    <cellStyle name="Vírgula 2 2 3 9" xfId="9150" xr:uid="{1CC2F237-F235-4200-AEA3-DD0B4E2BC710}"/>
    <cellStyle name="Vírgula 2 2 4" xfId="7200" xr:uid="{97810BF5-4821-4F43-A2C4-D7386F8D221D}"/>
    <cellStyle name="Vírgula 2 2 4 2" xfId="12056" xr:uid="{C92E1167-FB81-4AAA-85DD-AB582B5B38B0}"/>
    <cellStyle name="Vírgula 2 2 4 2 2" xfId="12698" xr:uid="{1EB06733-B96E-4C56-932B-11705BCCE219}"/>
    <cellStyle name="Vírgula 2 2 4 2 2 2" xfId="16762" xr:uid="{7DDD51C8-4D2E-4AC9-A221-4D5EFF4558AE}"/>
    <cellStyle name="Vírgula 2 2 4 2 2 2 2" xfId="21991" xr:uid="{57E3371C-3C58-4E1D-8DBF-525CD80321D0}"/>
    <cellStyle name="Vírgula 2 2 4 2 2 3" xfId="19409" xr:uid="{355816EB-2BA9-4393-A209-5A36D73FA4A0}"/>
    <cellStyle name="Vírgula 2 2 4 2 3" xfId="14857" xr:uid="{6AE27A00-09AC-41AF-8DC1-4CBE70FEFB94}"/>
    <cellStyle name="Vírgula 2 2 4 2 3 2" xfId="17446" xr:uid="{F7B71910-33C9-4CE9-96D4-B5277F2818A2}"/>
    <cellStyle name="Vírgula 2 2 4 2 3 2 2" xfId="22672" xr:uid="{A12245B8-D59E-4966-8B83-DB407099DA59}"/>
    <cellStyle name="Vírgula 2 2 4 2 3 3" xfId="20103" xr:uid="{EF0EE1AC-D02B-42CF-9C90-6E7040AE243B}"/>
    <cellStyle name="Vírgula 2 2 4 2 4" xfId="16149" xr:uid="{20982201-133D-4B14-B25C-17137B4E2751}"/>
    <cellStyle name="Vírgula 2 2 4 2 4 2" xfId="21379" xr:uid="{7BA9638F-E0D9-4E1E-A0A8-17C75FA72DB7}"/>
    <cellStyle name="Vírgula 2 2 4 2 5" xfId="18797" xr:uid="{90FC6E35-A1BB-436F-8D64-D156CE7F3F0C}"/>
    <cellStyle name="Vírgula 2 2 4 3" xfId="12432" xr:uid="{F55BB1A2-803F-4B6D-8205-CA670CD5F7D7}"/>
    <cellStyle name="Vírgula 2 2 4 3 2" xfId="15216" xr:uid="{A0A348DC-B6A0-4CC0-890A-24E9B068B7CB}"/>
    <cellStyle name="Vírgula 2 2 4 3 2 2" xfId="17801" xr:uid="{BF59D5B2-6EA9-40C6-88F5-B9323C9F6408}"/>
    <cellStyle name="Vírgula 2 2 4 3 2 2 2" xfId="23027" xr:uid="{7701C3B2-9EF9-4FCE-9EED-C1581DA2EE40}"/>
    <cellStyle name="Vírgula 2 2 4 3 2 3" xfId="20458" xr:uid="{A33D6BFE-F5D3-470C-A9EA-37109A630A3C}"/>
    <cellStyle name="Vírgula 2 2 4 3 3" xfId="16496" xr:uid="{FBA17AED-801E-4780-8E5E-3D2C3B7A7FC1}"/>
    <cellStyle name="Vírgula 2 2 4 3 3 2" xfId="21725" xr:uid="{C5F8EB64-D929-4B21-89A0-E3C396B53DE5}"/>
    <cellStyle name="Vírgula 2 2 4 3 4" xfId="19143" xr:uid="{32A7BFE7-D8C8-42AD-B7A0-C6BDE67E6082}"/>
    <cellStyle name="Vírgula 2 2 4 4" xfId="13066" xr:uid="{327340B3-BFF4-4960-9636-BD826DE791EC}"/>
    <cellStyle name="Vírgula 2 2 4 4 2" xfId="17106" xr:uid="{90E37362-DCFA-406E-B6DF-E6A14867733E}"/>
    <cellStyle name="Vírgula 2 2 4 4 2 2" xfId="22332" xr:uid="{B2071021-2B1A-49E1-905D-C45152AD49CA}"/>
    <cellStyle name="Vírgula 2 2 4 4 3" xfId="19750" xr:uid="{9538099C-DC29-4034-A3DE-CFD9BCBB380A}"/>
    <cellStyle name="Vírgula 2 2 4 5" xfId="15590" xr:uid="{BFDB9EDE-C41E-419C-B367-09802DABDB85}"/>
    <cellStyle name="Vírgula 2 2 4 5 2" xfId="18162" xr:uid="{0538B268-0C80-4A21-8141-302950DDE350}"/>
    <cellStyle name="Vírgula 2 2 4 5 2 2" xfId="23388" xr:uid="{7C57D0BB-F952-411A-A516-0A7879281FB7}"/>
    <cellStyle name="Vírgula 2 2 4 5 3" xfId="20832" xr:uid="{F293314F-2E25-402A-8B2C-58A306BECEB6}"/>
    <cellStyle name="Vírgula 2 2 4 6" xfId="15889" xr:uid="{D020073C-CB80-4A94-994E-8DABC0A9E44A}"/>
    <cellStyle name="Vírgula 2 2 4 6 2" xfId="21119" xr:uid="{123801BE-FB9D-46A0-8267-AB6B7C585D05}"/>
    <cellStyle name="Vírgula 2 2 4 7" xfId="18531" xr:uid="{EA1697B6-D7E5-40BF-9C67-E5A2A4223EE9}"/>
    <cellStyle name="Vírgula 2 2 4 8" xfId="11771" xr:uid="{A45F8126-E7A5-4F3C-9122-1739F15F3926}"/>
    <cellStyle name="Vírgula 2 2 5" xfId="4046" xr:uid="{1C2B8BC0-F22A-4BC8-AB20-BAB3DF4430FC}"/>
    <cellStyle name="Vírgula 2 2 5 2" xfId="11917" xr:uid="{2EC6E8F5-BA01-426B-87FB-59C8BD7DA3EF}"/>
    <cellStyle name="Vírgula 2 2 5 2 2" xfId="12559" xr:uid="{08AEC7EE-6CD2-4A09-8A73-53F25191D3DE}"/>
    <cellStyle name="Vírgula 2 2 5 2 2 2" xfId="16623" xr:uid="{E957A320-5825-40BC-8C0C-686FE27A807B}"/>
    <cellStyle name="Vírgula 2 2 5 2 2 2 2" xfId="21852" xr:uid="{E7C04B2F-7BFE-4E83-97A0-7239BAA4202C}"/>
    <cellStyle name="Vírgula 2 2 5 2 2 3" xfId="19270" xr:uid="{CB6D6AD4-8103-4F96-B5EE-30885BFCE58C}"/>
    <cellStyle name="Vírgula 2 2 5 2 3" xfId="15077" xr:uid="{F0D8EB48-FE07-439A-AACA-A72721196EBE}"/>
    <cellStyle name="Vírgula 2 2 5 2 3 2" xfId="17662" xr:uid="{E04CD6DD-E412-46AB-A752-68D0443EB30F}"/>
    <cellStyle name="Vírgula 2 2 5 2 3 2 2" xfId="22888" xr:uid="{8375A763-D5C4-4F27-86A8-04ABA4B9D2F5}"/>
    <cellStyle name="Vírgula 2 2 5 2 3 3" xfId="20319" xr:uid="{E57AEA7B-D758-4130-B003-B9F81736309D}"/>
    <cellStyle name="Vírgula 2 2 5 2 4" xfId="16010" xr:uid="{9C605B4A-ACE3-4647-8880-56E0AB8D8926}"/>
    <cellStyle name="Vírgula 2 2 5 2 4 2" xfId="21240" xr:uid="{ABD4D5A9-0CF6-46C0-BD26-1024960D1EB4}"/>
    <cellStyle name="Vírgula 2 2 5 2 5" xfId="18658" xr:uid="{977A691F-742A-45CC-A5E2-E4080EE0553F}"/>
    <cellStyle name="Vírgula 2 2 5 3" xfId="12277" xr:uid="{C592C431-2262-48DF-A394-3483561E4841}"/>
    <cellStyle name="Vírgula 2 2 5 3 2" xfId="16342" xr:uid="{EA62FBBA-1DC4-4213-B7CF-D8B66353EADB}"/>
    <cellStyle name="Vírgula 2 2 5 3 2 2" xfId="21571" xr:uid="{5CF126BD-61C4-44FD-83CD-9D8821DA8A36}"/>
    <cellStyle name="Vírgula 2 2 5 3 3" xfId="18989" xr:uid="{FB171E25-FFE7-4A77-AD3F-0079BB4EE109}"/>
    <cellStyle name="Vírgula 2 2 5 4" xfId="14110" xr:uid="{23E74D17-EBA7-472F-A42F-F7AEDCBEE574}"/>
    <cellStyle name="Vírgula 2 2 5 4 2" xfId="17308" xr:uid="{6D0D9259-B0B1-4364-B34E-A17A406BC523}"/>
    <cellStyle name="Vírgula 2 2 5 4 2 2" xfId="22534" xr:uid="{662C395A-AF4E-440B-A29B-CD09DAAAF4D8}"/>
    <cellStyle name="Vírgula 2 2 5 4 3" xfId="19961" xr:uid="{80E92D78-E7C3-45B5-AF94-19E9278EA74E}"/>
    <cellStyle name="Vírgula 2 2 5 5" xfId="15451" xr:uid="{48ED42E5-B04B-474A-8120-B68EBB4DA4F6}"/>
    <cellStyle name="Vírgula 2 2 5 5 2" xfId="18023" xr:uid="{A68F47F7-3489-41FA-B9FF-6B86F8920F81}"/>
    <cellStyle name="Vírgula 2 2 5 5 2 2" xfId="23249" xr:uid="{411E72D7-C0C7-4676-B45F-5BDA946F5855}"/>
    <cellStyle name="Vírgula 2 2 5 5 3" xfId="20693" xr:uid="{E68ED0F0-191D-4E6F-BA35-C73F9B64802F}"/>
    <cellStyle name="Vírgula 2 2 5 6" xfId="15750" xr:uid="{398616C2-FA70-4926-BA84-67E0001281A7}"/>
    <cellStyle name="Vírgula 2 2 5 6 2" xfId="20980" xr:uid="{9A0F0A32-DC9B-40DD-8DEA-F7C7A0991F33}"/>
    <cellStyle name="Vírgula 2 2 5 7" xfId="18377" xr:uid="{C1CFE7D0-E99F-4171-A567-882E69BFA2FA}"/>
    <cellStyle name="Vírgula 2 2 5 8" xfId="9067" xr:uid="{D0A0A8E5-C4EC-4C7E-97ED-0C28CE91FC03}"/>
    <cellStyle name="Vírgula 2 2 6" xfId="7296" xr:uid="{833FFABE-4FDF-4152-BDC6-8A0F93787C17}"/>
    <cellStyle name="Vírgula 2 2 6 2" xfId="12073" xr:uid="{388513F3-6AE0-4E8A-B575-26EBC6B349BC}"/>
    <cellStyle name="Vírgula 2 2 6 2 2" xfId="12715" xr:uid="{EC4DF3AB-F27E-4A2C-9AFB-A712C279B1C3}"/>
    <cellStyle name="Vírgula 2 2 6 2 2 2" xfId="16779" xr:uid="{5684A023-3FE9-4626-B072-92B625DCCE16}"/>
    <cellStyle name="Vírgula 2 2 6 2 2 2 2" xfId="22008" xr:uid="{387A13EF-A35A-4976-9727-FFE1EF00B3BE}"/>
    <cellStyle name="Vírgula 2 2 6 2 2 3" xfId="19426" xr:uid="{C8971BA1-30F1-4DC9-BF12-E9ADA9FCFA86}"/>
    <cellStyle name="Vírgula 2 2 6 2 3" xfId="15233" xr:uid="{DD9C487B-6D22-4895-95DC-754EF5D19211}"/>
    <cellStyle name="Vírgula 2 2 6 2 3 2" xfId="17818" xr:uid="{0EAF0AD5-C72F-40DB-9520-197251D454EE}"/>
    <cellStyle name="Vírgula 2 2 6 2 3 2 2" xfId="23044" xr:uid="{443533E6-A3E0-4AEF-9F8F-C6AB70B9C040}"/>
    <cellStyle name="Vírgula 2 2 6 2 3 3" xfId="20475" xr:uid="{C119BC45-1B15-48F7-8641-133B59548F0D}"/>
    <cellStyle name="Vírgula 2 2 6 2 4" xfId="16166" xr:uid="{D6178544-7FA7-4FA6-84C7-3ADFA1BDC6DF}"/>
    <cellStyle name="Vírgula 2 2 6 2 4 2" xfId="21396" xr:uid="{2A1B8D28-0AAA-4A17-BEB5-7FBFA63ECCD4}"/>
    <cellStyle name="Vírgula 2 2 6 2 5" xfId="18814" xr:uid="{B02106B7-E53A-4BFA-86F6-907FCE99AB29}"/>
    <cellStyle name="Vírgula 2 2 6 3" xfId="12454" xr:uid="{2072B7AA-4640-4B42-8865-3894D4447B0F}"/>
    <cellStyle name="Vírgula 2 2 6 3 2" xfId="16518" xr:uid="{98D9C795-A7CA-4684-8337-93AE60732819}"/>
    <cellStyle name="Vírgula 2 2 6 3 2 2" xfId="21747" xr:uid="{FFFB6034-9977-4D09-9B2E-07FBA91B6703}"/>
    <cellStyle name="Vírgula 2 2 6 3 3" xfId="19165" xr:uid="{B8F5D84B-7FDD-4655-9FFC-4FCAD8560873}"/>
    <cellStyle name="Vírgula 2 2 6 4" xfId="14879" xr:uid="{317D4066-11B9-4769-9771-12A6FDC4B9BB}"/>
    <cellStyle name="Vírgula 2 2 6 4 2" xfId="17466" xr:uid="{B46A097A-DC6F-4D0B-AB63-D8AA24B56CE2}"/>
    <cellStyle name="Vírgula 2 2 6 4 2 2" xfId="22692" xr:uid="{A6AE6DC9-3762-405A-91A6-6D19571CD7BC}"/>
    <cellStyle name="Vírgula 2 2 6 4 3" xfId="20123" xr:uid="{C091D98A-E532-463F-A7E9-3DED8BC94310}"/>
    <cellStyle name="Vírgula 2 2 6 5" xfId="15607" xr:uid="{EBB9DF11-5459-478E-A464-C02E2151F232}"/>
    <cellStyle name="Vírgula 2 2 6 5 2" xfId="18179" xr:uid="{75D61158-4704-490D-881D-8ACB81575D41}"/>
    <cellStyle name="Vírgula 2 2 6 5 2 2" xfId="23405" xr:uid="{C407AD42-3DDC-4270-B9D4-30B2D1F3B21F}"/>
    <cellStyle name="Vírgula 2 2 6 5 3" xfId="20849" xr:uid="{9AA9DA8E-5F03-4AE3-A1C3-878B85B73676}"/>
    <cellStyle name="Vírgula 2 2 6 6" xfId="15906" xr:uid="{C242A2E0-3D99-429E-BF89-65B3686F9710}"/>
    <cellStyle name="Vírgula 2 2 6 6 2" xfId="21136" xr:uid="{7373967B-7064-4844-BB5B-FE99A2CB9258}"/>
    <cellStyle name="Vírgula 2 2 6 7" xfId="18553" xr:uid="{039087A1-1FBE-4FB0-8B84-ABA1871EC46F}"/>
    <cellStyle name="Vírgula 2 2 6 8" xfId="11799" xr:uid="{33F7D434-48CE-46A1-8DCD-72A78130305B}"/>
    <cellStyle name="Vírgula 2 2 7" xfId="2163" xr:uid="{60417CDC-2A9D-4A14-A381-F45526705AD1}"/>
    <cellStyle name="Vírgula 2 2 7 2" xfId="12523" xr:uid="{4778D7C3-535D-4171-AEB6-E8F579277BD3}"/>
    <cellStyle name="Vírgula 2 2 7 2 2" xfId="15041" xr:uid="{2F91FDD0-08E7-4000-B31D-4C23E3EE6E29}"/>
    <cellStyle name="Vírgula 2 2 7 2 2 2" xfId="17626" xr:uid="{4A4C2AD0-A66B-4FB5-AA85-9DF2C28FD622}"/>
    <cellStyle name="Vírgula 2 2 7 2 2 2 2" xfId="22852" xr:uid="{C1D62822-E013-47B2-ADD8-4B8A0F85A6B0}"/>
    <cellStyle name="Vírgula 2 2 7 2 2 3" xfId="20283" xr:uid="{B85473B4-2E82-4128-B7F0-CE10C1C83E4D}"/>
    <cellStyle name="Vírgula 2 2 7 2 3" xfId="16587" xr:uid="{A3AE4D83-70CF-4EE3-8904-C7428EC5450A}"/>
    <cellStyle name="Vírgula 2 2 7 2 3 2" xfId="21816" xr:uid="{A82168CA-4E4B-4FF1-A43A-1A0F4BF88F1B}"/>
    <cellStyle name="Vírgula 2 2 7 2 4" xfId="19234" xr:uid="{E9C638E1-0EB7-4649-98C3-0F7A6A2076E4}"/>
    <cellStyle name="Vírgula 2 2 7 3" xfId="13419" xr:uid="{6C143E8D-A3CB-40A4-9651-E7B068D922E0}"/>
    <cellStyle name="Vírgula 2 2 7 3 2" xfId="17273" xr:uid="{B05DE835-CEBC-4FF9-992A-3D0169DCCE57}"/>
    <cellStyle name="Vírgula 2 2 7 3 2 2" xfId="22499" xr:uid="{3AF03C58-9FC8-41C3-ABD1-615018A907B1}"/>
    <cellStyle name="Vírgula 2 2 7 3 3" xfId="19921" xr:uid="{578B57F3-E18A-48DA-8588-1E916A9EB3A2}"/>
    <cellStyle name="Vírgula 2 2 7 4" xfId="15415" xr:uid="{5AE30733-75B9-483B-A4CE-2C871E45FCCF}"/>
    <cellStyle name="Vírgula 2 2 7 4 2" xfId="17987" xr:uid="{25EBB53F-16A3-470B-9FD6-3854C615806D}"/>
    <cellStyle name="Vírgula 2 2 7 4 2 2" xfId="23213" xr:uid="{DDE85EBB-4C17-44CC-9F7A-1C89AECEA830}"/>
    <cellStyle name="Vírgula 2 2 7 4 3" xfId="20657" xr:uid="{39AD30E5-5895-4C85-8699-0B2D38ED02C3}"/>
    <cellStyle name="Vírgula 2 2 7 5" xfId="15974" xr:uid="{874985DD-0C0C-4A33-AC31-BDF481EDBF9F}"/>
    <cellStyle name="Vírgula 2 2 7 5 2" xfId="21204" xr:uid="{757F1BA3-0AC6-4519-8C11-D6858F0CBF87}"/>
    <cellStyle name="Vírgula 2 2 7 6" xfId="18622" xr:uid="{D29D30B0-4EA3-4D56-9200-EA9EBDB114E8}"/>
    <cellStyle name="Vírgula 2 2 7 7" xfId="11881" xr:uid="{FC4C6AFA-EEE6-4F59-BAB3-36522E9F480C}"/>
    <cellStyle name="Vírgula 2 2 8" xfId="292" xr:uid="{C6F40C3A-18DC-473C-B417-0D61911FB71C}"/>
    <cellStyle name="Vírgula 2 2 8 2" xfId="13107" xr:uid="{B352016B-F532-48DA-8F85-0C347746A18B}"/>
    <cellStyle name="Vírgula 2 2 8 2 2" xfId="17145" xr:uid="{571D3DA3-C1F0-4A12-A85D-0EBDDA92EF4E}"/>
    <cellStyle name="Vírgula 2 2 8 2 2 2" xfId="22371" xr:uid="{10C874BC-03DB-4B20-9417-8A34433EDF00}"/>
    <cellStyle name="Vírgula 2 2 8 2 3" xfId="19789" xr:uid="{C0ED8EE5-8B18-4EC1-B669-23842BA6C791}"/>
    <cellStyle name="Vírgula 2 2 8 3" xfId="16300" xr:uid="{E821E709-991C-4054-8939-ACCEA3518BD6}"/>
    <cellStyle name="Vírgula 2 2 8 3 2" xfId="21529" xr:uid="{15C9E0D5-F223-4B36-9449-C564F3DB80C7}"/>
    <cellStyle name="Vírgula 2 2 8 4" xfId="18947" xr:uid="{D968D850-A938-40A6-91B1-C527CC4F2D5B}"/>
    <cellStyle name="Vírgula 2 2 8 5" xfId="12233" xr:uid="{221FB597-CCF9-4D6E-9798-EA8A24A3F97C}"/>
    <cellStyle name="Vírgula 2 2 9" xfId="14907" xr:uid="{DCD5953A-E034-4B96-AFAF-263CA2D5AC9D}"/>
    <cellStyle name="Vírgula 2 2 9 2" xfId="17492" xr:uid="{F56B3EAA-3880-46A4-9964-5B8F11AF3917}"/>
    <cellStyle name="Vírgula 2 2 9 2 2" xfId="22718" xr:uid="{00749E26-5E74-4D49-8C36-B62D0F40EE09}"/>
    <cellStyle name="Vírgula 2 2 9 3" xfId="20149" xr:uid="{C44C8C36-C52E-49A3-A21C-1C326167EF23}"/>
    <cellStyle name="Vírgula 2 20" xfId="18305" xr:uid="{3C8F1F0C-50C6-4E2A-B615-49D84658CD75}"/>
    <cellStyle name="Vírgula 2 21" xfId="7370" xr:uid="{39E3F0BE-DEE3-4CB1-AFC0-BB37525C2729}"/>
    <cellStyle name="Vírgula 2 3" xfId="87" xr:uid="{59A32773-6051-4575-982A-E0CB3348A019}"/>
    <cellStyle name="Vírgula 2 3 10" xfId="12910" xr:uid="{E38F0B58-06C9-432B-99AE-C41C01EF051D}"/>
    <cellStyle name="Vírgula 2 3 10 2" xfId="16950" xr:uid="{FB649E6B-746E-41FB-BF8C-AB692B6EE1DE}"/>
    <cellStyle name="Vírgula 2 3 10 2 2" xfId="22176" xr:uid="{1FF6D289-4AC7-41BC-9147-E0CB7F6462D9}"/>
    <cellStyle name="Vírgula 2 3 10 3" xfId="19594" xr:uid="{A1518DE3-DD9E-4E51-9995-A347F6EF4E72}"/>
    <cellStyle name="Vírgula 2 3 11" xfId="15385" xr:uid="{55DFBB9E-3B80-4A37-8063-E8BFB15D1228}"/>
    <cellStyle name="Vírgula 2 3 11 2" xfId="17957" xr:uid="{8F904C8A-3DFD-4A0E-A620-EF7CF99BC6EE}"/>
    <cellStyle name="Vírgula 2 3 11 2 2" xfId="23183" xr:uid="{E00B170B-BD9F-4706-B47F-C33BC444A0E1}"/>
    <cellStyle name="Vírgula 2 3 11 3" xfId="20627" xr:uid="{1A74DDA6-4AF3-434A-A3C6-3554CED6AFED}"/>
    <cellStyle name="Vírgula 2 3 12" xfId="15683" xr:uid="{C65FFB7D-817D-477E-8137-C132ACE3EB10}"/>
    <cellStyle name="Vírgula 2 3 12 2" xfId="20914" xr:uid="{ADEA5B49-D07E-4A77-AAE5-65F1F1FF8BF5}"/>
    <cellStyle name="Vírgula 2 3 13" xfId="18306" xr:uid="{10564A5E-4AE5-4C8B-BD07-496A44FE7A71}"/>
    <cellStyle name="Vírgula 2 3 14" xfId="7371" xr:uid="{DD4106AF-603A-4475-B65F-F4B5DE1D4691}"/>
    <cellStyle name="Vírgula 2 3 2" xfId="177" xr:uid="{900E323B-E74B-4EAA-A15C-0B1C6C5B227D}"/>
    <cellStyle name="Vírgula 2 3 2 10" xfId="15286" xr:uid="{21FB2CBD-3838-4E8A-943C-68E19CDF685F}"/>
    <cellStyle name="Vírgula 2 3 2 10 2" xfId="17858" xr:uid="{67708381-CE1D-4360-9A30-796F32410C86}"/>
    <cellStyle name="Vírgula 2 3 2 10 2 2" xfId="23084" xr:uid="{5021296E-3561-4E33-A765-0B2522E49C7D}"/>
    <cellStyle name="Vírgula 2 3 2 10 3" xfId="20528" xr:uid="{8FF0A702-357A-41A5-83AD-FB5B34C7BAB7}"/>
    <cellStyle name="Vírgula 2 3 2 11" xfId="15659" xr:uid="{3D9E3AC4-4E07-4D0F-9376-A080778E646E}"/>
    <cellStyle name="Vírgula 2 3 2 11 2" xfId="18229" xr:uid="{4BD58030-0EAC-49C2-8535-C584A965E3E0}"/>
    <cellStyle name="Vírgula 2 3 2 11 2 2" xfId="23454" xr:uid="{E5971979-A92F-451A-83DA-0665009C6A67}"/>
    <cellStyle name="Vírgula 2 3 2 11 3" xfId="20898" xr:uid="{37B8038F-9A08-497C-B60D-CE054B48B93A}"/>
    <cellStyle name="Vírgula 2 3 2 12" xfId="15694" xr:uid="{DEC342C1-B668-4E4C-AD19-46E7EA81C620}"/>
    <cellStyle name="Vírgula 2 3 2 12 2" xfId="20925" xr:uid="{B2BE7BC9-9E2B-4833-9425-95556D99CAD9}"/>
    <cellStyle name="Vírgula 2 3 2 13" xfId="18317" xr:uid="{70DE021F-12DD-4861-BEB6-BFEB89CB593A}"/>
    <cellStyle name="Vírgula 2 3 2 14" xfId="7392" xr:uid="{9366EE0F-EE69-4704-ABC8-6E7797EC6735}"/>
    <cellStyle name="Vírgula 2 3 2 2" xfId="272" xr:uid="{927938ED-A37A-4355-932E-09FA9A882CC7}"/>
    <cellStyle name="Vírgula 2 3 2 2 10" xfId="7393" xr:uid="{6379C906-32A9-4A34-A71A-59E27B7395BE}"/>
    <cellStyle name="Vírgula 2 3 2 2 2" xfId="2166" xr:uid="{9489B133-C884-476C-A34A-2C1CC5D24197}"/>
    <cellStyle name="Vírgula 2 3 2 2 2 2" xfId="11884" xr:uid="{E6F58A92-D2B3-449A-9800-4343C09E403B}"/>
    <cellStyle name="Vírgula 2 3 2 2 2 2 2" xfId="12526" xr:uid="{1CE7E83E-0807-4EF9-8FE1-AFA1D1B81E3D}"/>
    <cellStyle name="Vírgula 2 3 2 2 2 2 2 2" xfId="16590" xr:uid="{73B85DEC-DA55-420A-AF0B-C3CD0212A06A}"/>
    <cellStyle name="Vírgula 2 3 2 2 2 2 2 2 2" xfId="21819" xr:uid="{FC06FA9C-F797-49B5-964F-50D9E2C094C1}"/>
    <cellStyle name="Vírgula 2 3 2 2 2 2 2 3" xfId="19237" xr:uid="{E8C6E25F-6EE2-4A68-8BCB-0415C4BED8C5}"/>
    <cellStyle name="Vírgula 2 3 2 2 2 2 3" xfId="15044" xr:uid="{DCBD743F-0F5A-44EB-81C8-1EA1CFD889D1}"/>
    <cellStyle name="Vírgula 2 3 2 2 2 2 3 2" xfId="17629" xr:uid="{BE1BE4F8-6656-48F5-B9B2-FCCBE8D03E27}"/>
    <cellStyle name="Vírgula 2 3 2 2 2 2 3 2 2" xfId="22855" xr:uid="{60309CEC-8CF8-43B9-896D-46BD3CDF3B4F}"/>
    <cellStyle name="Vírgula 2 3 2 2 2 2 3 3" xfId="20286" xr:uid="{CBC2B4DF-87A0-46BD-A89D-7897EDED9BF4}"/>
    <cellStyle name="Vírgula 2 3 2 2 2 2 4" xfId="15977" xr:uid="{16EFB04E-B5BC-47E1-9F67-EBEC1091609E}"/>
    <cellStyle name="Vírgula 2 3 2 2 2 2 4 2" xfId="21207" xr:uid="{ED8BE153-99D3-40D2-B0D3-C3C76D64ADEF}"/>
    <cellStyle name="Vírgula 2 3 2 2 2 2 5" xfId="18625" xr:uid="{11B3DC06-929F-401C-9776-9E7D411C180E}"/>
    <cellStyle name="Vírgula 2 3 2 2 2 3" xfId="12236" xr:uid="{8032004A-A536-4B39-84A5-55A52721A532}"/>
    <cellStyle name="Vírgula 2 3 2 2 2 3 2" xfId="16303" xr:uid="{19B80926-4864-4562-9E92-28EBCF532B81}"/>
    <cellStyle name="Vírgula 2 3 2 2 2 3 2 2" xfId="21532" xr:uid="{1E7A9E07-BE63-46CC-9F5C-759F0F776BB9}"/>
    <cellStyle name="Vírgula 2 3 2 2 2 3 3" xfId="18950" xr:uid="{6D5DDC2B-FA28-489C-A2A3-D8793522AE49}"/>
    <cellStyle name="Vírgula 2 3 2 2 2 4" xfId="13422" xr:uid="{F8F62AAF-87D2-4396-A154-A68E3FF8935F}"/>
    <cellStyle name="Vírgula 2 3 2 2 2 4 2" xfId="17276" xr:uid="{2414E3C5-05A4-4D46-9841-08FF0CF7D787}"/>
    <cellStyle name="Vírgula 2 3 2 2 2 4 2 2" xfId="22502" xr:uid="{E4FD8DC1-E8C4-4F22-9DF8-626AF95A35F1}"/>
    <cellStyle name="Vírgula 2 3 2 2 2 4 3" xfId="19924" xr:uid="{B439A3B0-65A0-4AB4-885D-571744E3FD3B}"/>
    <cellStyle name="Vírgula 2 3 2 2 2 5" xfId="15418" xr:uid="{57929C0C-37C6-4A93-8C40-1A2DBEB87233}"/>
    <cellStyle name="Vírgula 2 3 2 2 2 5 2" xfId="17990" xr:uid="{165EEE44-520C-4CE1-B98A-D327F20E2BF4}"/>
    <cellStyle name="Vírgula 2 3 2 2 2 5 2 2" xfId="23216" xr:uid="{C9D48584-F184-42EA-87E1-4B1EAC283171}"/>
    <cellStyle name="Vírgula 2 3 2 2 2 5 3" xfId="20660" xr:uid="{B1B23E9B-1CED-45AF-9FF1-F1D630D535D6}"/>
    <cellStyle name="Vírgula 2 3 2 2 2 6" xfId="15716" xr:uid="{7C42942D-2733-420E-884B-82A400B5C077}"/>
    <cellStyle name="Vírgula 2 3 2 2 2 6 2" xfId="20947" xr:uid="{16A1F5D2-96AD-4F30-A837-933CEFAD31E9}"/>
    <cellStyle name="Vírgula 2 3 2 2 2 7" xfId="18339" xr:uid="{F1888ED9-C2C3-46D7-86C0-007FBA078362}"/>
    <cellStyle name="Vírgula 2 3 2 2 2 8" xfId="7428" xr:uid="{E5EB83FF-84D0-4E96-AB91-E3055916845A}"/>
    <cellStyle name="Vírgula 2 3 2 2 3" xfId="2128" xr:uid="{E9EFC239-AE2D-415F-9A8D-FC9513270E66}"/>
    <cellStyle name="Vírgula 2 3 2 2 3 2" xfId="12505" xr:uid="{750A5255-C362-4A57-8D22-362CF5224008}"/>
    <cellStyle name="Vírgula 2 3 2 2 3 2 2" xfId="16569" xr:uid="{AF048B46-45D0-44C2-BAF5-CB532F8E68AF}"/>
    <cellStyle name="Vírgula 2 3 2 2 3 2 2 2" xfId="21798" xr:uid="{5D45ECAC-F5B1-4938-86D6-36AC3CA80566}"/>
    <cellStyle name="Vírgula 2 3 2 2 3 2 3" xfId="19216" xr:uid="{B0A67676-6215-4CC8-B4FB-D2A44A5A71EB}"/>
    <cellStyle name="Vírgula 2 3 2 2 3 3" xfId="15023" xr:uid="{5FB294AD-5CC9-43FF-8D0F-CCCF586F16C8}"/>
    <cellStyle name="Vírgula 2 3 2 2 3 3 2" xfId="17608" xr:uid="{9A6555D9-7C00-4B5E-A47B-7BF32F795B1B}"/>
    <cellStyle name="Vírgula 2 3 2 2 3 3 2 2" xfId="22834" xr:uid="{4CFDB93C-5AF9-41F4-875E-7949A13C889D}"/>
    <cellStyle name="Vírgula 2 3 2 2 3 3 3" xfId="20265" xr:uid="{CE24F3D7-17F7-40DD-81E3-63FC4EDACF57}"/>
    <cellStyle name="Vírgula 2 3 2 2 3 4" xfId="15956" xr:uid="{5F1CE6F6-9CC2-4A68-A1CB-2DBC49D72ABE}"/>
    <cellStyle name="Vírgula 2 3 2 2 3 4 2" xfId="21186" xr:uid="{8012BF53-74E1-4D6B-80BC-7AFB5ED25AD5}"/>
    <cellStyle name="Vírgula 2 3 2 2 3 5" xfId="18604" xr:uid="{87324D28-4C6D-42A1-8244-4CC0C6C43A89}"/>
    <cellStyle name="Vírgula 2 3 2 2 3 6" xfId="11863" xr:uid="{93287952-D321-44B5-948D-29301F1B0508}"/>
    <cellStyle name="Vírgula 2 3 2 2 4" xfId="12215" xr:uid="{CC53E8B1-9E95-47D5-B435-ED778E2CB84C}"/>
    <cellStyle name="Vírgula 2 3 2 2 4 2" xfId="16282" xr:uid="{1ACAD9B4-F877-4DE2-B78C-CF19E1FEF867}"/>
    <cellStyle name="Vírgula 2 3 2 2 4 2 2" xfId="21511" xr:uid="{430B7636-379A-4B81-BD6B-C5C6D65FE708}"/>
    <cellStyle name="Vírgula 2 3 2 2 4 3" xfId="18929" xr:uid="{D3EE1CFE-DE48-46A3-9C63-89487F384949}"/>
    <cellStyle name="Vírgula 2 3 2 2 5" xfId="13398" xr:uid="{19E94EC8-4AC7-4EC9-92C8-C5A2EFD0E3FA}"/>
    <cellStyle name="Vírgula 2 3 2 2 5 2" xfId="17255" xr:uid="{9889AE4D-4AD8-4DF0-998F-5C5EC3109D0C}"/>
    <cellStyle name="Vírgula 2 3 2 2 5 2 2" xfId="22481" xr:uid="{E2160988-7EB6-4AA1-BC59-CCB34327241A}"/>
    <cellStyle name="Vírgula 2 3 2 2 5 3" xfId="19903" xr:uid="{F1F755F0-9C61-4B46-8C38-BD3A380FECEB}"/>
    <cellStyle name="Vírgula 2 3 2 2 6" xfId="15397" xr:uid="{FDF4E4A2-8A57-466F-9D34-76D642C5C31C}"/>
    <cellStyle name="Vírgula 2 3 2 2 6 2" xfId="17969" xr:uid="{0C9758E9-AC5F-4CF6-8554-CDA89D0F0036}"/>
    <cellStyle name="Vírgula 2 3 2 2 6 2 2" xfId="23195" xr:uid="{0D9F1B60-3779-4B26-8976-615AC9977B3D}"/>
    <cellStyle name="Vírgula 2 3 2 2 6 3" xfId="20639" xr:uid="{5A5FF751-2849-4D37-A5A4-39CE1A4AC445}"/>
    <cellStyle name="Vírgula 2 3 2 2 7" xfId="15664" xr:uid="{AD53305B-06A1-4CE7-A61B-9873800A66B5}"/>
    <cellStyle name="Vírgula 2 3 2 2 7 2" xfId="18234" xr:uid="{DD487713-76EA-4F1C-B231-9387313AE637}"/>
    <cellStyle name="Vírgula 2 3 2 2 7 2 2" xfId="23459" xr:uid="{694B6AAE-D9D3-41C9-BD26-44347E88F6DD}"/>
    <cellStyle name="Vírgula 2 3 2 2 7 3" xfId="20903" xr:uid="{6E8C8216-0406-4E80-8892-A8FCC66B6717}"/>
    <cellStyle name="Vírgula 2 3 2 2 8" xfId="15695" xr:uid="{A96E4384-E1B0-4B93-8BA5-1BE96342EFF7}"/>
    <cellStyle name="Vírgula 2 3 2 2 8 2" xfId="20926" xr:uid="{6CCE0350-850B-44C5-9DBB-044947F76170}"/>
    <cellStyle name="Vírgula 2 3 2 2 9" xfId="18318" xr:uid="{A857E065-1AC1-43DC-BE93-3B8E9A1027D7}"/>
    <cellStyle name="Vírgula 2 3 2 3" xfId="2165" xr:uid="{0189AC15-91C7-46C9-9DF5-C91379F208B2}"/>
    <cellStyle name="Vírgula 2 3 2 3 2" xfId="11883" xr:uid="{55817F00-FC50-4A3E-99A8-7771724CAC75}"/>
    <cellStyle name="Vírgula 2 3 2 3 2 2" xfId="12525" xr:uid="{0E236F7E-E50A-4BD6-9820-A9CBAB3C07D3}"/>
    <cellStyle name="Vírgula 2 3 2 3 2 2 2" xfId="16589" xr:uid="{8594C4B5-428B-44C6-9D90-ED378FF8C465}"/>
    <cellStyle name="Vírgula 2 3 2 3 2 2 2 2" xfId="21818" xr:uid="{13C830AC-4954-4B72-9E8C-AE556B35A71D}"/>
    <cellStyle name="Vírgula 2 3 2 3 2 2 3" xfId="19236" xr:uid="{D52B3C25-DA62-4633-A000-51D315795104}"/>
    <cellStyle name="Vírgula 2 3 2 3 2 3" xfId="15043" xr:uid="{A5D5328B-F7BA-497D-8CD7-90F583C52B12}"/>
    <cellStyle name="Vírgula 2 3 2 3 2 3 2" xfId="17628" xr:uid="{FD856527-8B3B-4EF5-88F7-1027AE89F989}"/>
    <cellStyle name="Vírgula 2 3 2 3 2 3 2 2" xfId="22854" xr:uid="{CCF5034F-A388-4041-9654-2D951843CF9E}"/>
    <cellStyle name="Vírgula 2 3 2 3 2 3 3" xfId="20285" xr:uid="{395FDE55-F993-468B-AA33-594D2CC2ED8E}"/>
    <cellStyle name="Vírgula 2 3 2 3 2 4" xfId="15976" xr:uid="{EAC2B361-EEE7-4924-8B12-C3F6D64CF1E4}"/>
    <cellStyle name="Vírgula 2 3 2 3 2 4 2" xfId="21206" xr:uid="{EAA10820-05A6-4A05-B1DB-3E13EB16B62E}"/>
    <cellStyle name="Vírgula 2 3 2 3 2 5" xfId="18624" xr:uid="{A75EE3FB-0598-435D-88D8-62D8968882AF}"/>
    <cellStyle name="Vírgula 2 3 2 3 3" xfId="12235" xr:uid="{58044AF3-16B5-4659-85A3-CA535EC8D01E}"/>
    <cellStyle name="Vírgula 2 3 2 3 3 2" xfId="16302" xr:uid="{6CB30449-439B-48F9-8EF6-2DD12C2A74DB}"/>
    <cellStyle name="Vírgula 2 3 2 3 3 2 2" xfId="21531" xr:uid="{63210423-07EF-4062-9449-C6019B233D93}"/>
    <cellStyle name="Vírgula 2 3 2 3 3 3" xfId="18949" xr:uid="{77AB6419-B562-4354-9B10-36BE6B600998}"/>
    <cellStyle name="Vírgula 2 3 2 3 4" xfId="13421" xr:uid="{DD66AB13-4DBB-4C6B-A3FD-6CC94C775BDE}"/>
    <cellStyle name="Vírgula 2 3 2 3 4 2" xfId="17275" xr:uid="{A7B76A0E-29D9-459C-8E33-93091463C3C6}"/>
    <cellStyle name="Vírgula 2 3 2 3 4 2 2" xfId="22501" xr:uid="{B928A587-CC98-40BB-89A0-74DE62E20884}"/>
    <cellStyle name="Vírgula 2 3 2 3 4 3" xfId="19923" xr:uid="{1DB988E6-4FA7-406D-9202-4469A1B182DC}"/>
    <cellStyle name="Vírgula 2 3 2 3 5" xfId="15417" xr:uid="{88326349-79FE-49B3-8741-E43D52DC0E20}"/>
    <cellStyle name="Vírgula 2 3 2 3 5 2" xfId="17989" xr:uid="{888D1589-97A6-4D4C-9EE1-9AF7C99A3C90}"/>
    <cellStyle name="Vírgula 2 3 2 3 5 2 2" xfId="23215" xr:uid="{C37DCB2C-B214-4168-AF5B-78F8E2D1B19B}"/>
    <cellStyle name="Vírgula 2 3 2 3 5 3" xfId="20659" xr:uid="{7C44DC53-604F-465B-8D8A-6DEBEE39A7AF}"/>
    <cellStyle name="Vírgula 2 3 2 3 6" xfId="15715" xr:uid="{BDB3AC1A-5C18-4968-8780-CCD6EF63A5E4}"/>
    <cellStyle name="Vírgula 2 3 2 3 6 2" xfId="20946" xr:uid="{C7B6ADB0-0FE0-45CE-B5E3-C430CD5E49DB}"/>
    <cellStyle name="Vírgula 2 3 2 3 7" xfId="18338" xr:uid="{8647FF71-1832-4891-BF7A-1CF9E7DDBD4E}"/>
    <cellStyle name="Vírgula 2 3 2 3 8" xfId="7427" xr:uid="{8FBECAD3-F04F-41C9-B833-73C50BA6A018}"/>
    <cellStyle name="Vírgula 2 3 2 4" xfId="4123" xr:uid="{19DFFD17-5321-41EE-8A9B-4B4983E6C856}"/>
    <cellStyle name="Vírgula 2 3 2 4 2" xfId="11930" xr:uid="{90F5A8D3-26FF-4C68-B033-A61C18B8B0FE}"/>
    <cellStyle name="Vírgula 2 3 2 4 2 2" xfId="12572" xr:uid="{178CCB74-3014-4670-9270-81A58FDE09FD}"/>
    <cellStyle name="Vírgula 2 3 2 4 2 2 2" xfId="16636" xr:uid="{B1BE25E4-6806-4302-A6FE-F29C1D13AA8A}"/>
    <cellStyle name="Vírgula 2 3 2 4 2 2 2 2" xfId="21865" xr:uid="{B588CDB6-FDA4-4717-9695-5D6068F5C4C0}"/>
    <cellStyle name="Vírgula 2 3 2 4 2 2 3" xfId="19283" xr:uid="{B148FD65-E0FB-45BC-853D-65C112AADC99}"/>
    <cellStyle name="Vírgula 2 3 2 4 2 3" xfId="15090" xr:uid="{C703162C-E44A-41A0-8DDB-CABF6DBB8C4A}"/>
    <cellStyle name="Vírgula 2 3 2 4 2 3 2" xfId="17675" xr:uid="{DCF441A2-43CE-44DD-B997-69E4F776170D}"/>
    <cellStyle name="Vírgula 2 3 2 4 2 3 2 2" xfId="22901" xr:uid="{9A5CF23A-3F91-4551-AC4A-16438E40FAE7}"/>
    <cellStyle name="Vírgula 2 3 2 4 2 3 3" xfId="20332" xr:uid="{1DD18BC7-DAB6-4DED-9547-E7450A72BB47}"/>
    <cellStyle name="Vírgula 2 3 2 4 2 4" xfId="16023" xr:uid="{86AF688B-AB32-4506-84F7-FA662129D509}"/>
    <cellStyle name="Vírgula 2 3 2 4 2 4 2" xfId="21253" xr:uid="{A40B69C7-47E8-4468-928C-D555AC0FB383}"/>
    <cellStyle name="Vírgula 2 3 2 4 2 5" xfId="18671" xr:uid="{7C7DD872-587B-4864-BDF7-AC20D8C40496}"/>
    <cellStyle name="Vírgula 2 3 2 4 3" xfId="12290" xr:uid="{296DAF28-A847-4F1B-A280-05187600A94F}"/>
    <cellStyle name="Vírgula 2 3 2 4 3 2" xfId="16355" xr:uid="{543A91F9-70C4-41DF-BABA-0EC8553582F2}"/>
    <cellStyle name="Vírgula 2 3 2 4 3 2 2" xfId="21584" xr:uid="{2C15463E-511F-412A-9C68-9561DD1BFE8E}"/>
    <cellStyle name="Vírgula 2 3 2 4 3 3" xfId="19002" xr:uid="{9920AB49-1099-4711-B12F-AFFCC7A93A76}"/>
    <cellStyle name="Vírgula 2 3 2 4 4" xfId="14118" xr:uid="{64DFF5A1-9CF3-4AAE-8D17-66B3CAC37124}"/>
    <cellStyle name="Vírgula 2 3 2 4 4 2" xfId="17313" xr:uid="{28FD6ADD-ED95-4DC4-B22C-1CD5DDDF88ED}"/>
    <cellStyle name="Vírgula 2 3 2 4 4 2 2" xfId="22539" xr:uid="{E5C35636-24D9-4791-A41A-D61A8C881A6A}"/>
    <cellStyle name="Vírgula 2 3 2 4 4 3" xfId="19966" xr:uid="{A58B2F62-61A3-44A1-AEB9-4BD14E1045B7}"/>
    <cellStyle name="Vírgula 2 3 2 4 5" xfId="15464" xr:uid="{CEB9E6DD-6360-461A-AB04-40F5BF3BC707}"/>
    <cellStyle name="Vírgula 2 3 2 4 5 2" xfId="18036" xr:uid="{5F57C22B-243D-4F27-911A-B99F357AF577}"/>
    <cellStyle name="Vírgula 2 3 2 4 5 2 2" xfId="23262" xr:uid="{BDF2C758-B103-4F67-B202-C1AA4E288571}"/>
    <cellStyle name="Vírgula 2 3 2 4 5 3" xfId="20706" xr:uid="{6758B792-6E8C-420A-BA7F-B5B475ADC45D}"/>
    <cellStyle name="Vírgula 2 3 2 4 6" xfId="15763" xr:uid="{97E61A46-D17D-4428-8AD7-EFB3A13B066E}"/>
    <cellStyle name="Vírgula 2 3 2 4 6 2" xfId="20993" xr:uid="{58B967AE-04B6-4DCC-9AC3-F64D6F553AF1}"/>
    <cellStyle name="Vírgula 2 3 2 4 7" xfId="18390" xr:uid="{9AA658B1-C7B8-403A-AA17-8969782F973A}"/>
    <cellStyle name="Vírgula 2 3 2 4 8" xfId="9144" xr:uid="{BA295151-317D-43D8-B160-2997122E7934}"/>
    <cellStyle name="Vírgula 2 3 2 5" xfId="7328" xr:uid="{DDE8131C-DBD9-4757-8D98-C7897470573D}"/>
    <cellStyle name="Vírgula 2 3 2 5 2" xfId="12086" xr:uid="{76894E8C-99E2-4836-B9DF-EB2C77413474}"/>
    <cellStyle name="Vírgula 2 3 2 5 2 2" xfId="12728" xr:uid="{43BDDE4A-F598-4E10-829B-2CB495515D35}"/>
    <cellStyle name="Vírgula 2 3 2 5 2 2 2" xfId="16792" xr:uid="{0FB1C0DE-8264-4C0A-8CD0-2CDB86EF59A9}"/>
    <cellStyle name="Vírgula 2 3 2 5 2 2 2 2" xfId="22021" xr:uid="{41BA6F5E-6C18-438A-9D52-2051B67C2869}"/>
    <cellStyle name="Vírgula 2 3 2 5 2 2 3" xfId="19439" xr:uid="{6CA48DF8-0B7A-468F-8F62-D44011B1BC2F}"/>
    <cellStyle name="Vírgula 2 3 2 5 2 3" xfId="15246" xr:uid="{C82EFBC9-94D5-414F-9C6F-52382247837A}"/>
    <cellStyle name="Vírgula 2 3 2 5 2 3 2" xfId="17831" xr:uid="{15108700-BAF7-4A11-8F4F-4E2ECE8C5238}"/>
    <cellStyle name="Vírgula 2 3 2 5 2 3 2 2" xfId="23057" xr:uid="{BCF6F50F-CBBC-4DEE-96D0-0145E4895CA9}"/>
    <cellStyle name="Vírgula 2 3 2 5 2 3 3" xfId="20488" xr:uid="{8937CAAC-7677-4F58-9A4F-5BB3B2C0B6F4}"/>
    <cellStyle name="Vírgula 2 3 2 5 2 4" xfId="16179" xr:uid="{894DB19B-CCC9-490E-8AF5-FA6B71D18868}"/>
    <cellStyle name="Vírgula 2 3 2 5 2 4 2" xfId="21409" xr:uid="{1DA48AFF-7849-4E42-B76E-3536C75ABC41}"/>
    <cellStyle name="Vírgula 2 3 2 5 2 5" xfId="18827" xr:uid="{247564D5-3A5E-4D2E-B74D-93A598701AC2}"/>
    <cellStyle name="Vírgula 2 3 2 5 3" xfId="12468" xr:uid="{60F7591A-4FC5-44D9-B8F0-4331F70D4315}"/>
    <cellStyle name="Vírgula 2 3 2 5 3 2" xfId="16532" xr:uid="{936DDEB2-E9DA-4624-9BC9-EE069CF6D4A2}"/>
    <cellStyle name="Vírgula 2 3 2 5 3 2 2" xfId="21761" xr:uid="{8DBAB0DE-1499-4928-A03E-24764E2784C2}"/>
    <cellStyle name="Vírgula 2 3 2 5 3 3" xfId="19179" xr:uid="{29BF92EF-E527-4ADA-B3B9-BF4193778BF3}"/>
    <cellStyle name="Vírgula 2 3 2 5 4" xfId="14890" xr:uid="{2BAB9104-3A31-4861-8CAD-5DCCFC698D3D}"/>
    <cellStyle name="Vírgula 2 3 2 5 4 2" xfId="17476" xr:uid="{9A1C87A2-B59D-4733-82AA-48854496111D}"/>
    <cellStyle name="Vírgula 2 3 2 5 4 2 2" xfId="22702" xr:uid="{270652C2-4CEF-43A6-A474-44633E9FFA22}"/>
    <cellStyle name="Vírgula 2 3 2 5 4 3" xfId="20133" xr:uid="{A79FDC75-0647-4BE3-BAB6-79223385DCC2}"/>
    <cellStyle name="Vírgula 2 3 2 5 5" xfId="15620" xr:uid="{F56A0728-7A83-49DF-811B-ADBE4DD9DBBC}"/>
    <cellStyle name="Vírgula 2 3 2 5 5 2" xfId="18192" xr:uid="{5543C45D-4AD2-4916-AC8D-C2F87E52A18F}"/>
    <cellStyle name="Vírgula 2 3 2 5 5 2 2" xfId="23418" xr:uid="{60E424A3-BF63-48A1-A954-0AFBADF62F30}"/>
    <cellStyle name="Vírgula 2 3 2 5 5 3" xfId="20862" xr:uid="{BBDD4BCC-8884-4EDC-ADE9-6A544330C8FA}"/>
    <cellStyle name="Vírgula 2 3 2 5 6" xfId="15919" xr:uid="{836E55EB-C9BA-4B5B-A636-AF415339DA24}"/>
    <cellStyle name="Vírgula 2 3 2 5 6 2" xfId="21149" xr:uid="{C17EBDEB-F3D8-4F75-BB68-69688CD5BA79}"/>
    <cellStyle name="Vírgula 2 3 2 5 7" xfId="18567" xr:uid="{6F8E4A48-3195-4122-8DF7-84A12BFE4D9A}"/>
    <cellStyle name="Vírgula 2 3 2 5 8" xfId="11818" xr:uid="{F7F343F3-A2D7-4D63-BCD7-B49872D58B20}"/>
    <cellStyle name="Vírgula 2 3 2 6" xfId="2127" xr:uid="{019F0036-3E3B-4E06-ABAB-F086016EE5EC}"/>
    <cellStyle name="Vírgula 2 3 2 6 2" xfId="12504" xr:uid="{C96B9B83-632C-48A2-9473-4646F169E392}"/>
    <cellStyle name="Vírgula 2 3 2 6 2 2" xfId="15022" xr:uid="{49C82032-00ED-4E32-B320-7DAD7D1CDA2E}"/>
    <cellStyle name="Vírgula 2 3 2 6 2 2 2" xfId="17607" xr:uid="{5CCB7A08-C97E-48E1-ACD8-E8D766A9C076}"/>
    <cellStyle name="Vírgula 2 3 2 6 2 2 2 2" xfId="22833" xr:uid="{B494D4E3-A2D6-4E6F-9642-5F3BFB8EAC7E}"/>
    <cellStyle name="Vírgula 2 3 2 6 2 2 3" xfId="20264" xr:uid="{7462EBF2-C1AA-49F8-B730-7DE81061ED20}"/>
    <cellStyle name="Vírgula 2 3 2 6 2 3" xfId="16568" xr:uid="{66A8D3E4-57FE-4A9C-99F8-31C9749FEB06}"/>
    <cellStyle name="Vírgula 2 3 2 6 2 3 2" xfId="21797" xr:uid="{957469E4-4886-4C7E-97C1-C1BA613DB74E}"/>
    <cellStyle name="Vírgula 2 3 2 6 2 4" xfId="19215" xr:uid="{12064A30-0157-40F9-9E2B-7173E6C8BF23}"/>
    <cellStyle name="Vírgula 2 3 2 6 3" xfId="13397" xr:uid="{6ECEAA9E-0DC4-43FC-B253-B6C97B9FE840}"/>
    <cellStyle name="Vírgula 2 3 2 6 3 2" xfId="17254" xr:uid="{8B9A6820-1E8D-4B40-A19E-33A7B86D904F}"/>
    <cellStyle name="Vírgula 2 3 2 6 3 2 2" xfId="22480" xr:uid="{76DD0137-6EA9-4D63-80DF-5F7F294AE341}"/>
    <cellStyle name="Vírgula 2 3 2 6 3 3" xfId="19902" xr:uid="{F4DE97BB-F1CA-40EA-85F9-153C9EA080D1}"/>
    <cellStyle name="Vírgula 2 3 2 6 4" xfId="15396" xr:uid="{5C821298-BBD0-4F72-A2D4-1A9A7BF14702}"/>
    <cellStyle name="Vírgula 2 3 2 6 4 2" xfId="17968" xr:uid="{CEAC658E-B3C5-4BF4-AD2F-9D5061A0AE2C}"/>
    <cellStyle name="Vírgula 2 3 2 6 4 2 2" xfId="23194" xr:uid="{386BD116-E98E-41CC-A842-AD2B2A72C6A5}"/>
    <cellStyle name="Vírgula 2 3 2 6 4 3" xfId="20638" xr:uid="{02D3459B-B050-4DE3-9F5B-A2ED997D642B}"/>
    <cellStyle name="Vírgula 2 3 2 6 5" xfId="15955" xr:uid="{EF69204F-CADA-443E-912B-7B44C792154B}"/>
    <cellStyle name="Vírgula 2 3 2 6 5 2" xfId="21185" xr:uid="{5E217734-BA56-4B37-9D92-002D98F21B8D}"/>
    <cellStyle name="Vírgula 2 3 2 6 6" xfId="18603" xr:uid="{E920A6C5-3B5C-492F-B895-3123E92C1C79}"/>
    <cellStyle name="Vírgula 2 3 2 6 7" xfId="11862" xr:uid="{4F7EC65B-D53F-4342-AA7C-80B57539BFDA}"/>
    <cellStyle name="Vírgula 2 3 2 7" xfId="301" xr:uid="{035E4441-6878-4BBA-B491-DC07B5CD58B6}"/>
    <cellStyle name="Vírgula 2 3 2 7 2" xfId="12801" xr:uid="{9DAA9A64-FABA-4107-826D-97F288DE3B96}"/>
    <cellStyle name="Vírgula 2 3 2 7 2 2" xfId="16861" xr:uid="{A86C1CBF-2726-42AF-B030-4725C70B3FBD}"/>
    <cellStyle name="Vírgula 2 3 2 7 2 2 2" xfId="22090" xr:uid="{D08F1EED-7609-453E-9F36-D1116741C947}"/>
    <cellStyle name="Vírgula 2 3 2 7 2 3" xfId="19508" xr:uid="{24C9D130-E079-4958-A666-1BD57D7D0CF6}"/>
    <cellStyle name="Vírgula 2 3 2 7 3" xfId="13113" xr:uid="{7E0F94F5-6C10-4B43-8E1A-E7269E2ACE04}"/>
    <cellStyle name="Vírgula 2 3 2 7 3 2" xfId="17148" xr:uid="{3993CC73-5ADB-4993-A37C-CE5BC62341BB}"/>
    <cellStyle name="Vírgula 2 3 2 7 3 2 2" xfId="22374" xr:uid="{9361435C-44CC-4355-9870-513ACB813AD3}"/>
    <cellStyle name="Vírgula 2 3 2 7 3 3" xfId="19792" xr:uid="{846BF761-2075-4F83-8F7E-83516E5AA0A4}"/>
    <cellStyle name="Vírgula 2 3 2 7 4" xfId="16248" xr:uid="{7A4D76F1-F8EE-4433-9F21-20C4DA178A94}"/>
    <cellStyle name="Vírgula 2 3 2 7 4 2" xfId="21478" xr:uid="{C051AE4E-5413-4D66-A35B-DCF9B9523AFB}"/>
    <cellStyle name="Vírgula 2 3 2 7 5" xfId="18896" xr:uid="{BB82D80C-CB33-4BE9-AF1D-EE47E3A36858}"/>
    <cellStyle name="Vírgula 2 3 2 7 6" xfId="12175" xr:uid="{1EECBC07-284C-4734-A230-725478C6B57F}"/>
    <cellStyle name="Vírgula 2 3 2 8" xfId="12214" xr:uid="{E6BEA95F-EA62-4889-B3C0-5CBB1426706E}"/>
    <cellStyle name="Vírgula 2 3 2 8 2" xfId="14912" xr:uid="{25D2373F-3B14-454C-A2BE-1921E23E4372}"/>
    <cellStyle name="Vírgula 2 3 2 8 2 2" xfId="17497" xr:uid="{F767503D-B44C-41B3-8E21-1582C9FBD309}"/>
    <cellStyle name="Vírgula 2 3 2 8 2 2 2" xfId="22723" xr:uid="{2B0673DA-B839-4890-B7EC-D22E706D3032}"/>
    <cellStyle name="Vírgula 2 3 2 8 2 3" xfId="20154" xr:uid="{F7FB3F07-5B66-4E1C-9D0D-5AA19D5F99F7}"/>
    <cellStyle name="Vírgula 2 3 2 8 3" xfId="16281" xr:uid="{B38090E1-B887-4CAB-B48F-21094742DB2A}"/>
    <cellStyle name="Vírgula 2 3 2 8 3 2" xfId="21510" xr:uid="{B28F4563-063E-4D94-81AA-882195AE451F}"/>
    <cellStyle name="Vírgula 2 3 2 8 4" xfId="18928" xr:uid="{D3BAEA76-7C7F-4E67-85C0-9DB4A4D2B790}"/>
    <cellStyle name="Vírgula 2 3 2 9" xfId="13067" xr:uid="{061C62A7-1A94-4636-82A7-ADA993058BB3}"/>
    <cellStyle name="Vírgula 2 3 2 9 2" xfId="17107" xr:uid="{4DB822C8-D048-4B56-9C71-0C7DB46D3F53}"/>
    <cellStyle name="Vírgula 2 3 2 9 2 2" xfId="22333" xr:uid="{151F8E74-AB1B-4A43-B2E3-011755A7C6F3}"/>
    <cellStyle name="Vírgula 2 3 2 9 3" xfId="19751" xr:uid="{9313C2C6-CDF1-4DFF-A6B2-F1A097C8BF07}"/>
    <cellStyle name="Vírgula 2 3 3" xfId="158" xr:uid="{8BDDE3E1-5C7B-4CCC-8A3A-5F44ABB1937C}"/>
    <cellStyle name="Vírgula 2 3 3 10" xfId="7426" xr:uid="{7AD65F48-1CD0-4A40-8C26-0E8BA36970D7}"/>
    <cellStyle name="Vírgula 2 3 3 2" xfId="254" xr:uid="{1FBF918D-266E-4D27-B4AF-502CDF3EDFD4}"/>
    <cellStyle name="Vírgula 2 3 3 2 2" xfId="4174" xr:uid="{B8FF1437-6D3E-4794-BB33-768DBC83184C}"/>
    <cellStyle name="Vírgula 2 3 3 2 2 2" xfId="12586" xr:uid="{34A41E87-F6DD-4597-B92C-8183E3DCFD8A}"/>
    <cellStyle name="Vírgula 2 3 3 2 2 2 2" xfId="16650" xr:uid="{3C25DA06-1F97-482B-ACA5-565F4EF074F1}"/>
    <cellStyle name="Vírgula 2 3 3 2 2 2 2 2" xfId="21879" xr:uid="{4AD8A3E2-4CFA-4862-9FD5-FD9707E636D0}"/>
    <cellStyle name="Vírgula 2 3 3 2 2 2 3" xfId="19297" xr:uid="{A2F5CE1F-1EDB-4656-B4FB-7356F41B55D6}"/>
    <cellStyle name="Vírgula 2 3 3 2 2 3" xfId="15104" xr:uid="{7BF1C47D-C74B-45EF-9514-AC01539517AC}"/>
    <cellStyle name="Vírgula 2 3 3 2 2 3 2" xfId="17689" xr:uid="{1C9AEFFF-4E8C-441B-8977-D9407CBCF746}"/>
    <cellStyle name="Vírgula 2 3 3 2 2 3 2 2" xfId="22915" xr:uid="{99FF2F02-4ED4-40E6-963C-1A71A2F9948D}"/>
    <cellStyle name="Vírgula 2 3 3 2 2 3 3" xfId="20346" xr:uid="{D89067D2-2638-4AF6-99CE-D1AA985F0530}"/>
    <cellStyle name="Vírgula 2 3 3 2 2 4" xfId="16037" xr:uid="{784C410F-1DC5-417C-9FE5-AC864B255F30}"/>
    <cellStyle name="Vírgula 2 3 3 2 2 4 2" xfId="21267" xr:uid="{DE232902-6D93-487C-8835-8C1F37064B33}"/>
    <cellStyle name="Vírgula 2 3 3 2 2 5" xfId="18685" xr:uid="{1DF7F3F3-4C61-4849-9ADB-6A088EBC6E36}"/>
    <cellStyle name="Vírgula 2 3 3 2 2 6" xfId="11944" xr:uid="{84D5FBA2-AC43-41AA-8601-6F13AE91BD59}"/>
    <cellStyle name="Vírgula 2 3 3 2 3" xfId="12306" xr:uid="{1586C2A9-2799-433D-B50C-2E43BE6355F8}"/>
    <cellStyle name="Vírgula 2 3 3 2 3 2" xfId="16371" xr:uid="{CC10C9EA-10FB-4D91-8A4A-8756548399CB}"/>
    <cellStyle name="Vírgula 2 3 3 2 3 2 2" xfId="21600" xr:uid="{FAA6381B-1404-4F37-BB33-272D1ACA03DD}"/>
    <cellStyle name="Vírgula 2 3 3 2 3 3" xfId="19018" xr:uid="{5DE72289-0C60-40EF-A41C-719EF0DD793E}"/>
    <cellStyle name="Vírgula 2 3 3 2 4" xfId="14129" xr:uid="{E463AA1A-B649-467A-B81C-1880E54DA82B}"/>
    <cellStyle name="Vírgula 2 3 3 2 4 2" xfId="17323" xr:uid="{390DBF56-B03E-49F0-9B3E-3AB28780290B}"/>
    <cellStyle name="Vírgula 2 3 3 2 4 2 2" xfId="22549" xr:uid="{998C832B-8FC8-4F8C-BF00-B844D86C0AC4}"/>
    <cellStyle name="Vírgula 2 3 3 2 4 3" xfId="19976" xr:uid="{B0413066-1EA2-42BA-9BD3-303197177F43}"/>
    <cellStyle name="Vírgula 2 3 3 2 5" xfId="15478" xr:uid="{4522B2D1-A224-4557-92C2-374ADE1C849C}"/>
    <cellStyle name="Vírgula 2 3 3 2 5 2" xfId="18050" xr:uid="{298C6E3C-4A1E-4B8F-B0B6-81A4C7BFD5F1}"/>
    <cellStyle name="Vírgula 2 3 3 2 5 2 2" xfId="23276" xr:uid="{0E5113E5-6902-4562-AAE0-054CC6633E22}"/>
    <cellStyle name="Vírgula 2 3 3 2 5 3" xfId="20720" xr:uid="{613C3520-2D2E-47C5-935D-A1840ECED89C}"/>
    <cellStyle name="Vírgula 2 3 3 2 6" xfId="15777" xr:uid="{4DB82FE4-5347-4F93-BA53-35C2B1592C4F}"/>
    <cellStyle name="Vírgula 2 3 3 2 6 2" xfId="21007" xr:uid="{248DF6E7-A4E9-46E8-B158-FEDF781F9FB3}"/>
    <cellStyle name="Vírgula 2 3 3 2 7" xfId="18406" xr:uid="{67111222-31BA-4997-85D8-ED66F8430606}"/>
    <cellStyle name="Vírgula 2 3 3 2 8" xfId="9172" xr:uid="{8F606A49-CDF1-4F11-A192-25B7FC429050}"/>
    <cellStyle name="Vírgula 2 3 3 3" xfId="2164" xr:uid="{87BF5395-AF9A-40D4-B416-8066A8465398}"/>
    <cellStyle name="Vírgula 2 3 3 3 2" xfId="12524" xr:uid="{964384CD-538F-477D-8C96-BC51E8FAAFD5}"/>
    <cellStyle name="Vírgula 2 3 3 3 2 2" xfId="16588" xr:uid="{37E6733D-6E7A-4E2D-8EEE-1270AEDE4833}"/>
    <cellStyle name="Vírgula 2 3 3 3 2 2 2" xfId="21817" xr:uid="{8A20BF2C-6C6D-42C0-91BB-438A9F3F740F}"/>
    <cellStyle name="Vírgula 2 3 3 3 2 3" xfId="19235" xr:uid="{71DC4F64-B7FC-405A-A362-D4DF9484C478}"/>
    <cellStyle name="Vírgula 2 3 3 3 3" xfId="15042" xr:uid="{6F129CAC-373C-485B-9E28-B3E599C94A86}"/>
    <cellStyle name="Vírgula 2 3 3 3 3 2" xfId="17627" xr:uid="{3BB6C3E9-35E4-45B5-871A-99A337571572}"/>
    <cellStyle name="Vírgula 2 3 3 3 3 2 2" xfId="22853" xr:uid="{79B45E97-19C5-4284-9A58-18EDB75C8A08}"/>
    <cellStyle name="Vírgula 2 3 3 3 3 3" xfId="20284" xr:uid="{5695AEA4-284C-4528-8E72-516574DA5524}"/>
    <cellStyle name="Vírgula 2 3 3 3 4" xfId="15975" xr:uid="{39C30A49-3110-405D-BAAB-FC5514B2326C}"/>
    <cellStyle name="Vírgula 2 3 3 3 4 2" xfId="21205" xr:uid="{012D2A26-E483-4679-A8AB-200B1D32D60A}"/>
    <cellStyle name="Vírgula 2 3 3 3 5" xfId="18623" xr:uid="{9EC69A76-8628-4A12-BAFB-C8EC003CB8EF}"/>
    <cellStyle name="Vírgula 2 3 3 3 6" xfId="11882" xr:uid="{10EE9727-29DF-49BB-918D-897C432C7EB8}"/>
    <cellStyle name="Vírgula 2 3 3 4" xfId="12157" xr:uid="{0DF1878E-DC96-4DC3-8D08-E043764E1E86}"/>
    <cellStyle name="Vírgula 2 3 3 4 2" xfId="12784" xr:uid="{1D465C5A-B4BA-4686-BDA3-46E0DABBF98B}"/>
    <cellStyle name="Vírgula 2 3 3 4 2 2" xfId="16844" xr:uid="{A06FB21F-9F50-4B82-912C-ED9074AB74B1}"/>
    <cellStyle name="Vírgula 2 3 3 4 2 2 2" xfId="22073" xr:uid="{CF53799E-D713-4C8E-8A59-955CA004E1A2}"/>
    <cellStyle name="Vírgula 2 3 3 4 2 3" xfId="19491" xr:uid="{3B1D2EA1-FCC7-45AE-994A-006E7CC929AF}"/>
    <cellStyle name="Vírgula 2 3 3 4 3" xfId="16231" xr:uid="{C19B42B6-F2B2-4C0E-81A9-17149078DD49}"/>
    <cellStyle name="Vírgula 2 3 3 4 3 2" xfId="21461" xr:uid="{738D097C-1717-4559-8EBB-93F6761FC07C}"/>
    <cellStyle name="Vírgula 2 3 3 4 4" xfId="18879" xr:uid="{C3D68751-FA85-4D1C-864D-A5CD9385A463}"/>
    <cellStyle name="Vírgula 2 3 3 5" xfId="12234" xr:uid="{13052E43-EC1C-46CF-95E7-EC33BCFCBFF6}"/>
    <cellStyle name="Vírgula 2 3 3 5 2" xfId="16301" xr:uid="{B6F10271-438B-4EEA-B301-286D81B6961E}"/>
    <cellStyle name="Vírgula 2 3 3 5 2 2" xfId="21530" xr:uid="{4C73C5E2-AFD4-45D6-B547-18F63824DF55}"/>
    <cellStyle name="Vírgula 2 3 3 5 3" xfId="18948" xr:uid="{C81136A4-CD39-4FEB-A0CA-C046DC44D90F}"/>
    <cellStyle name="Vírgula 2 3 3 6" xfId="13420" xr:uid="{44CC4C55-A3ED-4DE4-9F26-100E9EC36F29}"/>
    <cellStyle name="Vírgula 2 3 3 6 2" xfId="17274" xr:uid="{8B396D07-11EC-446F-9D1B-169497C6C60C}"/>
    <cellStyle name="Vírgula 2 3 3 6 2 2" xfId="22500" xr:uid="{51EBC871-5F3D-43B1-8299-2762993DB998}"/>
    <cellStyle name="Vírgula 2 3 3 6 3" xfId="19922" xr:uid="{AD3CC172-B1E6-4953-B86C-33C52B7D0CD1}"/>
    <cellStyle name="Vírgula 2 3 3 7" xfId="15416" xr:uid="{A882C212-E7AC-427D-A6A7-0250BE00357F}"/>
    <cellStyle name="Vírgula 2 3 3 7 2" xfId="17988" xr:uid="{3E899203-90F7-42B6-87FB-64406DE6B99C}"/>
    <cellStyle name="Vírgula 2 3 3 7 2 2" xfId="23214" xr:uid="{28E0EEE9-4173-457C-B10E-85AC5EF9B906}"/>
    <cellStyle name="Vírgula 2 3 3 7 3" xfId="20658" xr:uid="{B413538D-44AC-408A-84A5-7E355C79EA0E}"/>
    <cellStyle name="Vírgula 2 3 3 8" xfId="15714" xr:uid="{AB98A208-3D16-4E4C-A5DF-4C91350665F3}"/>
    <cellStyle name="Vírgula 2 3 3 8 2" xfId="20945" xr:uid="{B9B6B470-B6D9-423D-AAC4-39827011170F}"/>
    <cellStyle name="Vírgula 2 3 3 9" xfId="18337" xr:uid="{9B15749D-64AE-4126-904E-9FFEC3A7837B}"/>
    <cellStyle name="Vírgula 2 3 4" xfId="212" xr:uid="{C15F68DD-57DC-4EC7-A9CA-6A902D8B2F92}"/>
    <cellStyle name="Vírgula 2 3 4 2" xfId="4077" xr:uid="{679E8FAA-29B1-472C-BDEA-211DF931A377}"/>
    <cellStyle name="Vírgula 2 3 4 2 2" xfId="12562" xr:uid="{98CD312E-ABEC-43DA-8ADC-D4A41A1F9E3F}"/>
    <cellStyle name="Vírgula 2 3 4 2 2 2" xfId="16626" xr:uid="{2D654F2A-73E9-482B-90F3-FE5E054073B1}"/>
    <cellStyle name="Vírgula 2 3 4 2 2 2 2" xfId="21855" xr:uid="{A500BBA9-D413-40D4-9534-ED2D02F10C96}"/>
    <cellStyle name="Vírgula 2 3 4 2 2 3" xfId="19273" xr:uid="{AF4187F7-EDF2-4DA0-9388-C67402365016}"/>
    <cellStyle name="Vírgula 2 3 4 2 3" xfId="15080" xr:uid="{621321F5-22F2-4EFD-8D64-DE020F25C10F}"/>
    <cellStyle name="Vírgula 2 3 4 2 3 2" xfId="17665" xr:uid="{53BB568A-4215-49AB-ABC0-0B472F97B846}"/>
    <cellStyle name="Vírgula 2 3 4 2 3 2 2" xfId="22891" xr:uid="{CDC2420D-C1E1-4A2F-B39C-4AE34E4CF63E}"/>
    <cellStyle name="Vírgula 2 3 4 2 3 3" xfId="20322" xr:uid="{E7F69598-F3E0-4BB7-AEAB-75854A91B005}"/>
    <cellStyle name="Vírgula 2 3 4 2 4" xfId="16013" xr:uid="{104A429D-2023-474D-B0D3-1170A2B29F05}"/>
    <cellStyle name="Vírgula 2 3 4 2 4 2" xfId="21243" xr:uid="{CBC898CD-3228-4A4A-8C12-7E6C64EA7B07}"/>
    <cellStyle name="Vírgula 2 3 4 2 5" xfId="18661" xr:uid="{A53D059D-6BEC-4519-97EC-5657C807AF85}"/>
    <cellStyle name="Vírgula 2 3 4 2 6" xfId="11920" xr:uid="{408B1871-0897-4A21-8BE7-1A661F0753A7}"/>
    <cellStyle name="Vírgula 2 3 4 3" xfId="12280" xr:uid="{FCCE0D2F-95EC-4594-A322-F6B27892B16A}"/>
    <cellStyle name="Vírgula 2 3 4 3 2" xfId="16345" xr:uid="{DB23A7EF-DF08-4042-8076-15D6C6C4F887}"/>
    <cellStyle name="Vírgula 2 3 4 3 2 2" xfId="21574" xr:uid="{CA8717FF-8B64-4E59-BA11-8C0467E2CFDA}"/>
    <cellStyle name="Vírgula 2 3 4 3 3" xfId="18992" xr:uid="{5238CC38-0391-4792-B4B5-8E59A0CA7331}"/>
    <cellStyle name="Vírgula 2 3 4 4" xfId="14112" xr:uid="{862A5D4B-DD2D-42E4-97DF-AB88BEA4C01E}"/>
    <cellStyle name="Vírgula 2 3 4 4 2" xfId="17309" xr:uid="{C8EEB971-0765-41EB-9255-2CC7D6FCC7B1}"/>
    <cellStyle name="Vírgula 2 3 4 4 2 2" xfId="22535" xr:uid="{4B7105A5-E428-49ED-A7E4-533F780B8BED}"/>
    <cellStyle name="Vírgula 2 3 4 4 3" xfId="19962" xr:uid="{6D739761-865E-438F-B11A-1E371F0400FA}"/>
    <cellStyle name="Vírgula 2 3 4 5" xfId="15454" xr:uid="{2E86ADF5-E969-4BD5-8F83-4DAE08D2CFEF}"/>
    <cellStyle name="Vírgula 2 3 4 5 2" xfId="18026" xr:uid="{7A809515-868E-4D25-B883-F14B81FE15D3}"/>
    <cellStyle name="Vírgula 2 3 4 5 2 2" xfId="23252" xr:uid="{60A039F4-49B1-422B-8EEE-04C341C22B25}"/>
    <cellStyle name="Vírgula 2 3 4 5 3" xfId="20696" xr:uid="{2C36E298-DDBC-49D4-8CA9-D8ED67661F8F}"/>
    <cellStyle name="Vírgula 2 3 4 6" xfId="15753" xr:uid="{D712094D-2B49-4F2F-92FE-C982368F3678}"/>
    <cellStyle name="Vírgula 2 3 4 6 2" xfId="20983" xr:uid="{65D3B7E1-2820-4BC4-A4C3-2B9ECEE1704C}"/>
    <cellStyle name="Vírgula 2 3 4 7" xfId="18380" xr:uid="{A243634E-612A-4E46-9AAE-DDF4F3593802}"/>
    <cellStyle name="Vírgula 2 3 4 8" xfId="9098" xr:uid="{C3A8F4EE-2582-499E-BCD5-11330905B99A}"/>
    <cellStyle name="Vírgula 2 3 5" xfId="7237" xr:uid="{D0AA80AB-667A-4894-A4CF-76464F475A79}"/>
    <cellStyle name="Vírgula 2 3 5 2" xfId="12065" xr:uid="{F8CF1233-45DB-43D6-9EA9-3149CBABCA7B}"/>
    <cellStyle name="Vírgula 2 3 5 2 2" xfId="12707" xr:uid="{2BE91304-799F-4641-8246-E46767AA2673}"/>
    <cellStyle name="Vírgula 2 3 5 2 2 2" xfId="16771" xr:uid="{154A4383-767F-4517-94EB-F10360F50683}"/>
    <cellStyle name="Vírgula 2 3 5 2 2 2 2" xfId="22000" xr:uid="{1053CC29-3F2C-4F2D-AD64-4203FED7086E}"/>
    <cellStyle name="Vírgula 2 3 5 2 2 3" xfId="19418" xr:uid="{40E9D629-2F94-449D-A8EA-EC3F29EAB40F}"/>
    <cellStyle name="Vírgula 2 3 5 2 3" xfId="15225" xr:uid="{18CF1AA6-2AAF-494C-AD90-79DBB974B55F}"/>
    <cellStyle name="Vírgula 2 3 5 2 3 2" xfId="17810" xr:uid="{95D62CCC-477D-43EA-8566-760C26085ED4}"/>
    <cellStyle name="Vírgula 2 3 5 2 3 2 2" xfId="23036" xr:uid="{E4059D07-8E5E-4A0A-9F77-06FCF1AF8753}"/>
    <cellStyle name="Vírgula 2 3 5 2 3 3" xfId="20467" xr:uid="{9B9EC30A-01A0-4A33-97D6-025B39AB3035}"/>
    <cellStyle name="Vírgula 2 3 5 2 4" xfId="16158" xr:uid="{A2DE260C-C830-4249-9280-BA304A8FD95E}"/>
    <cellStyle name="Vírgula 2 3 5 2 4 2" xfId="21388" xr:uid="{14DB2FEC-02C6-4191-B62B-FADDE3F7A53B}"/>
    <cellStyle name="Vírgula 2 3 5 2 5" xfId="18806" xr:uid="{D3FA0801-B7AF-4A1C-9ADE-1AFC41DF0CD7}"/>
    <cellStyle name="Vírgula 2 3 5 3" xfId="12442" xr:uid="{22FADCB2-5C09-4093-8C3F-F0918AE889A3}"/>
    <cellStyle name="Vírgula 2 3 5 3 2" xfId="16506" xr:uid="{F7A7A3FE-509C-484C-B11C-433792D2FED5}"/>
    <cellStyle name="Vírgula 2 3 5 3 2 2" xfId="21735" xr:uid="{1E3172CF-FE55-46E9-98D0-63C813D1C18B}"/>
    <cellStyle name="Vírgula 2 3 5 3 3" xfId="19153" xr:uid="{535950AE-D182-437D-9605-A76658EC0C76}"/>
    <cellStyle name="Vírgula 2 3 5 4" xfId="14866" xr:uid="{F9DA2105-BF67-4275-B33E-DFAF3852B454}"/>
    <cellStyle name="Vírgula 2 3 5 4 2" xfId="17455" xr:uid="{8C523812-0452-49BD-BFEA-BF338EC6EA6D}"/>
    <cellStyle name="Vírgula 2 3 5 4 2 2" xfId="22681" xr:uid="{396DE65A-E7CD-4B24-AADB-BED80917CE8D}"/>
    <cellStyle name="Vírgula 2 3 5 4 3" xfId="20112" xr:uid="{8A176186-3CC1-4664-B79E-09F748EAF191}"/>
    <cellStyle name="Vírgula 2 3 5 5" xfId="15599" xr:uid="{183FA417-3A6A-4BD8-88BE-F1BF8EBFCE4E}"/>
    <cellStyle name="Vírgula 2 3 5 5 2" xfId="18171" xr:uid="{FA27FF23-AA36-4D8E-821F-BBFD1BF6B36C}"/>
    <cellStyle name="Vírgula 2 3 5 5 2 2" xfId="23397" xr:uid="{623662C9-C2A8-41D9-8297-BBDB51EF1B68}"/>
    <cellStyle name="Vírgula 2 3 5 5 3" xfId="20841" xr:uid="{905D5D7A-6608-406E-9F72-AC7FB7B8C8A0}"/>
    <cellStyle name="Vírgula 2 3 5 6" xfId="15898" xr:uid="{36833579-6791-4BD8-855B-9F3C8469354A}"/>
    <cellStyle name="Vírgula 2 3 5 6 2" xfId="21128" xr:uid="{282AC6D8-2172-478E-867D-16B9069CFE44}"/>
    <cellStyle name="Vírgula 2 3 5 7" xfId="18541" xr:uid="{3E69DD5C-9767-455B-B759-1D8440EDBB9D}"/>
    <cellStyle name="Vírgula 2 3 5 8" xfId="11791" xr:uid="{830CDDC7-AD79-4E07-ADCF-07432AE45D31}"/>
    <cellStyle name="Vírgula 2 3 6" xfId="7297" xr:uid="{B614C6AE-6220-4747-BD61-F5B9903AAFDE}"/>
    <cellStyle name="Vírgula 2 3 6 2" xfId="12074" xr:uid="{9908AB38-6861-4252-81EA-7CF8014E8CE9}"/>
    <cellStyle name="Vírgula 2 3 6 2 2" xfId="12716" xr:uid="{E05B91A2-C614-4F76-86DD-BD8779EEDBE0}"/>
    <cellStyle name="Vírgula 2 3 6 2 2 2" xfId="16780" xr:uid="{313994F8-E61F-4435-8AB7-8502DCCE3974}"/>
    <cellStyle name="Vírgula 2 3 6 2 2 2 2" xfId="22009" xr:uid="{CBB4ED88-75ED-43CC-9FDB-4D2A332F42BE}"/>
    <cellStyle name="Vírgula 2 3 6 2 2 3" xfId="19427" xr:uid="{92BF3BD7-5822-4BD5-8A32-552F2D6B0A3E}"/>
    <cellStyle name="Vírgula 2 3 6 2 3" xfId="15234" xr:uid="{83AD35AD-21A7-4252-A593-131319BE73A3}"/>
    <cellStyle name="Vírgula 2 3 6 2 3 2" xfId="17819" xr:uid="{DB83AB61-DB73-40FE-80BC-26D653B229EE}"/>
    <cellStyle name="Vírgula 2 3 6 2 3 2 2" xfId="23045" xr:uid="{BE507789-BD6C-4095-AA6B-74995594D8C5}"/>
    <cellStyle name="Vírgula 2 3 6 2 3 3" xfId="20476" xr:uid="{99ADE171-B404-4C07-8FF4-019C395E1703}"/>
    <cellStyle name="Vírgula 2 3 6 2 4" xfId="16167" xr:uid="{60C73631-6008-4583-8234-CBF78AD8A314}"/>
    <cellStyle name="Vírgula 2 3 6 2 4 2" xfId="21397" xr:uid="{3B88D545-8FBE-4D18-BCD6-0240B1CD31B7}"/>
    <cellStyle name="Vírgula 2 3 6 2 5" xfId="18815" xr:uid="{36132EF0-18EA-4382-9381-0DCC9AB4F7B1}"/>
    <cellStyle name="Vírgula 2 3 6 3" xfId="12455" xr:uid="{361FCA10-4BFD-496F-93EA-CA484A3046BF}"/>
    <cellStyle name="Vírgula 2 3 6 3 2" xfId="16519" xr:uid="{820646B8-FD96-4ACD-A5BA-4A49AA502B7E}"/>
    <cellStyle name="Vírgula 2 3 6 3 2 2" xfId="21748" xr:uid="{55948F72-E581-4E34-ACB6-88992705C73B}"/>
    <cellStyle name="Vírgula 2 3 6 3 3" xfId="19166" xr:uid="{7A800A89-1457-4502-ABB9-1E39AFB0F43B}"/>
    <cellStyle name="Vírgula 2 3 6 4" xfId="14880" xr:uid="{94B6834E-F420-45B7-8EA3-52E8BF227D8C}"/>
    <cellStyle name="Vírgula 2 3 6 4 2" xfId="17467" xr:uid="{8601996F-F065-40D2-913E-D1F1372E17E7}"/>
    <cellStyle name="Vírgula 2 3 6 4 2 2" xfId="22693" xr:uid="{66B193C2-7857-4817-A452-7CC6F4554B36}"/>
    <cellStyle name="Vírgula 2 3 6 4 3" xfId="20124" xr:uid="{7564507F-ADD0-4FB3-8B56-5C6ABBE1886D}"/>
    <cellStyle name="Vírgula 2 3 6 5" xfId="15608" xr:uid="{036E7FFF-6907-4176-ABAB-04D1726B3A85}"/>
    <cellStyle name="Vírgula 2 3 6 5 2" xfId="18180" xr:uid="{18F9D138-3743-4433-B500-59D1E692A142}"/>
    <cellStyle name="Vírgula 2 3 6 5 2 2" xfId="23406" xr:uid="{A8ABB307-363A-49AC-87D2-6530909AB317}"/>
    <cellStyle name="Vírgula 2 3 6 5 3" xfId="20850" xr:uid="{AB91F4FB-9217-4B39-BC9A-EF696D9ECAB6}"/>
    <cellStyle name="Vírgula 2 3 6 6" xfId="15907" xr:uid="{81FB160A-800F-42B3-9995-64F53FD6341C}"/>
    <cellStyle name="Vírgula 2 3 6 6 2" xfId="21137" xr:uid="{68F65CEF-C73E-48C6-98C6-1CE65065A6DC}"/>
    <cellStyle name="Vírgula 2 3 6 7" xfId="18554" xr:uid="{3272F1C0-5CD6-48A0-8B56-405A141E070A}"/>
    <cellStyle name="Vírgula 2 3 6 8" xfId="11800" xr:uid="{3303C0DE-A8D4-4995-B05D-DD6B32E468C2}"/>
    <cellStyle name="Vírgula 2 3 7" xfId="2094" xr:uid="{8CC38476-8DFC-4416-B5DF-65A61C27A80D}"/>
    <cellStyle name="Vírgula 2 3 7 2" xfId="12493" xr:uid="{EA8128E4-39A6-41DE-9DF9-41ED2FA59185}"/>
    <cellStyle name="Vírgula 2 3 7 2 2" xfId="16557" xr:uid="{72489A7E-EB44-4365-A487-1637F7831939}"/>
    <cellStyle name="Vírgula 2 3 7 2 2 2" xfId="21786" xr:uid="{6E3D5397-70A1-4495-9D9B-7B22D3A58B0B}"/>
    <cellStyle name="Vírgula 2 3 7 2 3" xfId="19204" xr:uid="{95406B4E-DC8E-4204-9BF5-498E4F85740C}"/>
    <cellStyle name="Vírgula 2 3 7 3" xfId="15011" xr:uid="{174B3C7C-2288-4D0A-9153-88202C10B43B}"/>
    <cellStyle name="Vírgula 2 3 7 3 2" xfId="17596" xr:uid="{5E4775AE-3110-4497-A331-D0E49B73B079}"/>
    <cellStyle name="Vírgula 2 3 7 3 2 2" xfId="22822" xr:uid="{CA246456-215D-4FC7-8053-982EF3FA1D7A}"/>
    <cellStyle name="Vírgula 2 3 7 3 3" xfId="20253" xr:uid="{AE5001B2-6656-460A-B6EB-EC1B5F12488B}"/>
    <cellStyle name="Vírgula 2 3 7 4" xfId="15944" xr:uid="{2C652E96-2DE1-4ABC-9572-A99CBFA5EB4B}"/>
    <cellStyle name="Vírgula 2 3 7 4 2" xfId="21174" xr:uid="{CCE5CF23-2E72-450F-8763-99D7693B2650}"/>
    <cellStyle name="Vírgula 2 3 7 5" xfId="18592" xr:uid="{F891F13A-1B26-4335-B8F5-76297437A5B3}"/>
    <cellStyle name="Vírgula 2 3 7 6" xfId="11851" xr:uid="{15A2A7F8-01AA-4BCC-AB7C-F8378E32E1ED}"/>
    <cellStyle name="Vírgula 2 3 8" xfId="12136" xr:uid="{CE787BCE-1F92-4EB2-9704-B6ADFB67CD9E}"/>
    <cellStyle name="Vírgula 2 3 8 2" xfId="12766" xr:uid="{5CDD1C59-591E-405E-8481-AB3DA3D4A0EB}"/>
    <cellStyle name="Vírgula 2 3 8 2 2" xfId="16826" xr:uid="{22CB540D-5E44-42F2-BDCB-0E0B65DC8C8F}"/>
    <cellStyle name="Vírgula 2 3 8 2 2 2" xfId="22055" xr:uid="{88C5FAE4-C020-4A8A-9AFE-EBB69D1D6786}"/>
    <cellStyle name="Vírgula 2 3 8 2 3" xfId="19473" xr:uid="{1024D370-D598-4D9D-9469-B2F2F7206517}"/>
    <cellStyle name="Vírgula 2 3 8 3" xfId="16213" xr:uid="{19296E0C-A1E5-447A-B096-942172C7C3D1}"/>
    <cellStyle name="Vírgula 2 3 8 3 2" xfId="21443" xr:uid="{9FCF22C1-AAA4-4562-A10E-EFD06C5CA440}"/>
    <cellStyle name="Vírgula 2 3 8 4" xfId="18861" xr:uid="{25932183-9654-4492-B87D-D0D5D431C949}"/>
    <cellStyle name="Vírgula 2 3 9" xfId="12203" xr:uid="{ECD934E4-9713-48EA-9A65-C112D013339C}"/>
    <cellStyle name="Vírgula 2 3 9 2" xfId="16270" xr:uid="{7A6F40B9-3C18-4606-9A37-1BD5D7CFA76E}"/>
    <cellStyle name="Vírgula 2 3 9 2 2" xfId="21499" xr:uid="{6B0A9C9A-8EAF-4FF3-BEE8-473A30831082}"/>
    <cellStyle name="Vírgula 2 3 9 3" xfId="18917" xr:uid="{FD23DC4C-AA09-4C2F-9919-AD70EFCAFFA2}"/>
    <cellStyle name="Vírgula 2 4" xfId="137" xr:uid="{D867FE97-5412-48C7-A256-230D1A0C3A84}"/>
    <cellStyle name="Vírgula 2 4 10" xfId="15398" xr:uid="{B7792405-FCF3-4A50-B750-2648BB62BA75}"/>
    <cellStyle name="Vírgula 2 4 10 2" xfId="17970" xr:uid="{A016E09A-39E5-4403-9F68-4CA06B8ABD37}"/>
    <cellStyle name="Vírgula 2 4 10 2 2" xfId="23196" xr:uid="{30D78582-CCB9-48C2-B474-9D96B512A72E}"/>
    <cellStyle name="Vírgula 2 4 10 3" xfId="20640" xr:uid="{A3F9E8C2-284C-4F57-ABEC-F95DB8EFB455}"/>
    <cellStyle name="Vírgula 2 4 11" xfId="15696" xr:uid="{BB1B39F2-6A8E-47C3-9567-0C653833326C}"/>
    <cellStyle name="Vírgula 2 4 11 2" xfId="20927" xr:uid="{B8F6570F-B66D-4462-9075-2378942E58A8}"/>
    <cellStyle name="Vírgula 2 4 12" xfId="18319" xr:uid="{0780F65A-733C-4989-B1EE-DCF93CDE6380}"/>
    <cellStyle name="Vírgula 2 4 13" xfId="7394" xr:uid="{1791E6B2-79D6-4A7B-A3CE-CEC8F2E37A9E}"/>
    <cellStyle name="Vírgula 2 4 2" xfId="238" xr:uid="{40427A99-D237-4418-9777-6D1DBF75D82D}"/>
    <cellStyle name="Vírgula 2 4 2 2" xfId="7329" xr:uid="{FC3D9798-D334-462A-A6C3-275F145BE957}"/>
    <cellStyle name="Vírgula 2 4 2 2 2" xfId="12087" xr:uid="{AEF0A5AC-E0FE-4CA9-A8AE-B38EA50A365E}"/>
    <cellStyle name="Vírgula 2 4 2 2 2 2" xfId="12729" xr:uid="{E9A2B260-803A-4606-B3D7-06BE67ADC2CB}"/>
    <cellStyle name="Vírgula 2 4 2 2 2 2 2" xfId="16793" xr:uid="{7431F25E-E43C-468B-A108-9A46A9C8FF3D}"/>
    <cellStyle name="Vírgula 2 4 2 2 2 2 2 2" xfId="22022" xr:uid="{1A4A15C6-F276-4B3E-98AF-041BBA3514CC}"/>
    <cellStyle name="Vírgula 2 4 2 2 2 2 3" xfId="19440" xr:uid="{6D11786E-F925-41E7-9D73-CFF35DDAFBB6}"/>
    <cellStyle name="Vírgula 2 4 2 2 2 3" xfId="15247" xr:uid="{E8A4968E-4DF6-47D9-99A3-2C3D480CE72F}"/>
    <cellStyle name="Vírgula 2 4 2 2 2 3 2" xfId="17832" xr:uid="{055B9EE1-ABD0-4C3D-B161-BF929AD8D99D}"/>
    <cellStyle name="Vírgula 2 4 2 2 2 3 2 2" xfId="23058" xr:uid="{91EBE988-64F6-4BB0-BD30-7ED2854F8177}"/>
    <cellStyle name="Vírgula 2 4 2 2 2 3 3" xfId="20489" xr:uid="{9C0E10D0-9FBD-499A-BF04-9A99184D115F}"/>
    <cellStyle name="Vírgula 2 4 2 2 2 4" xfId="16180" xr:uid="{074AF744-07B2-407F-9211-50553EB22BAB}"/>
    <cellStyle name="Vírgula 2 4 2 2 2 4 2" xfId="21410" xr:uid="{CEE38C65-3112-443E-B119-AB9B5146E6E3}"/>
    <cellStyle name="Vírgula 2 4 2 2 2 5" xfId="18828" xr:uid="{CB3C0E3D-2679-45E8-BF30-127C792A09D2}"/>
    <cellStyle name="Vírgula 2 4 2 2 3" xfId="12469" xr:uid="{3F8A44BF-83E4-4804-B20E-E4E5B58092F7}"/>
    <cellStyle name="Vírgula 2 4 2 2 3 2" xfId="16533" xr:uid="{B3DC7462-D84B-4825-B781-FB0C6F0C1EB5}"/>
    <cellStyle name="Vírgula 2 4 2 2 3 2 2" xfId="21762" xr:uid="{17B6D547-0509-4E97-AC6E-8A31C5843384}"/>
    <cellStyle name="Vírgula 2 4 2 2 3 3" xfId="19180" xr:uid="{0D3EA5E0-C706-4328-99DE-E11760AF30BB}"/>
    <cellStyle name="Vírgula 2 4 2 2 4" xfId="14891" xr:uid="{1A0C477F-5BAE-4D72-AE15-4A0B21554414}"/>
    <cellStyle name="Vírgula 2 4 2 2 4 2" xfId="17477" xr:uid="{3F25BB75-00AD-49B1-B876-DC47ABC87D67}"/>
    <cellStyle name="Vírgula 2 4 2 2 4 2 2" xfId="22703" xr:uid="{1BBEC465-18FF-4603-B658-E36C86F6001F}"/>
    <cellStyle name="Vírgula 2 4 2 2 4 3" xfId="20134" xr:uid="{7F47992A-D3C7-4B21-9B3D-7ECCF4622493}"/>
    <cellStyle name="Vírgula 2 4 2 2 5" xfId="15621" xr:uid="{E8D9C044-AE27-4774-8745-30EC2BC20B67}"/>
    <cellStyle name="Vírgula 2 4 2 2 5 2" xfId="18193" xr:uid="{64EAF65B-3ABD-4551-8B15-833EBA568FD1}"/>
    <cellStyle name="Vírgula 2 4 2 2 5 2 2" xfId="23419" xr:uid="{9E3BC572-FC28-439A-9D93-B6A8A69A30CD}"/>
    <cellStyle name="Vírgula 2 4 2 2 5 3" xfId="20863" xr:uid="{855A66C0-6C4C-4DFD-A935-38F4B4357651}"/>
    <cellStyle name="Vírgula 2 4 2 2 6" xfId="15920" xr:uid="{4AFBD854-1E74-4975-AF3C-5A147558C9C0}"/>
    <cellStyle name="Vírgula 2 4 2 2 6 2" xfId="21150" xr:uid="{5549C99C-55FE-4EAF-923B-C461EFF21B91}"/>
    <cellStyle name="Vírgula 2 4 2 2 7" xfId="18568" xr:uid="{47D1F079-F1FF-41E3-BC0E-DB344CFE4DDF}"/>
    <cellStyle name="Vírgula 2 4 2 2 8" xfId="11819" xr:uid="{2F1E5BCB-FBA2-447C-9EBA-7BBC7D45A4BC}"/>
    <cellStyle name="Vírgula 2 4 2 3" xfId="2167" xr:uid="{36F72EA4-D1D4-4122-AB4B-02C4A42EB219}"/>
    <cellStyle name="Vírgula 2 4 2 3 2" xfId="12527" xr:uid="{A289543E-6D31-4B9B-A26D-E31CDC065F1E}"/>
    <cellStyle name="Vírgula 2 4 2 3 2 2" xfId="16591" xr:uid="{AD48982F-9D7C-453E-B105-CC7A2D0B29B2}"/>
    <cellStyle name="Vírgula 2 4 2 3 2 2 2" xfId="21820" xr:uid="{6FEE4E1B-8E9A-413B-83F3-B5840B183E06}"/>
    <cellStyle name="Vírgula 2 4 2 3 2 3" xfId="19238" xr:uid="{E1A2DBF5-624D-4240-AB7A-610089F192F4}"/>
    <cellStyle name="Vírgula 2 4 2 3 3" xfId="15045" xr:uid="{C0AFC1CE-4006-4148-820D-C19AF0BDF99F}"/>
    <cellStyle name="Vírgula 2 4 2 3 3 2" xfId="17630" xr:uid="{7B89B042-E486-4922-A157-9903E72DA0C5}"/>
    <cellStyle name="Vírgula 2 4 2 3 3 2 2" xfId="22856" xr:uid="{6120C27C-309F-44D0-ABD9-9080035FDAE8}"/>
    <cellStyle name="Vírgula 2 4 2 3 3 3" xfId="20287" xr:uid="{6E162FEF-7306-4C3A-9223-7E2FB2E5328B}"/>
    <cellStyle name="Vírgula 2 4 2 3 4" xfId="15978" xr:uid="{47C4557F-C6AD-4690-B59E-EF60B1254EBB}"/>
    <cellStyle name="Vírgula 2 4 2 3 4 2" xfId="21208" xr:uid="{65EC4FE5-59E5-4E6C-9FF1-E4022831B045}"/>
    <cellStyle name="Vírgula 2 4 2 3 5" xfId="18626" xr:uid="{7F64C2EE-2ACE-4E5D-ABFC-B0516AA84D58}"/>
    <cellStyle name="Vírgula 2 4 2 3 6" xfId="11885" xr:uid="{5EA5C3D6-0CFE-4B37-8FBD-018752260331}"/>
    <cellStyle name="Vírgula 2 4 2 4" xfId="12237" xr:uid="{8719637E-37D7-47B2-8E65-330230D8570D}"/>
    <cellStyle name="Vírgula 2 4 2 4 2" xfId="16304" xr:uid="{43CA6D21-7435-489A-9453-1D9331A83C7B}"/>
    <cellStyle name="Vírgula 2 4 2 4 2 2" xfId="21533" xr:uid="{40E9E868-D4E8-4272-84BE-C4F8C02A846F}"/>
    <cellStyle name="Vírgula 2 4 2 4 3" xfId="18951" xr:uid="{55CCE46A-29E7-458A-A2F8-7EDC99A5B50E}"/>
    <cellStyle name="Vírgula 2 4 2 5" xfId="13423" xr:uid="{1647F971-E0D7-4E43-B734-B5C70D89AB3F}"/>
    <cellStyle name="Vírgula 2 4 2 5 2" xfId="17277" xr:uid="{2407C379-4B49-47F3-AB52-020116454607}"/>
    <cellStyle name="Vírgula 2 4 2 5 2 2" xfId="22503" xr:uid="{A525ADD7-6493-4BEF-8B08-C09A7F6748CD}"/>
    <cellStyle name="Vírgula 2 4 2 5 3" xfId="19925" xr:uid="{8231C680-7B7D-448E-AD21-B6CA171A22B7}"/>
    <cellStyle name="Vírgula 2 4 2 6" xfId="15419" xr:uid="{A3BE7C2B-5973-49EF-8078-69B255793BCF}"/>
    <cellStyle name="Vírgula 2 4 2 6 2" xfId="17991" xr:uid="{43EFA0E7-FCC5-41F0-8E67-1C815B58A2D9}"/>
    <cellStyle name="Vírgula 2 4 2 6 2 2" xfId="23217" xr:uid="{1C59B9C6-7F50-470C-97B3-57E30F5AE1BF}"/>
    <cellStyle name="Vírgula 2 4 2 6 3" xfId="20661" xr:uid="{261EE55E-9E98-49B4-ADE3-192C35009E30}"/>
    <cellStyle name="Vírgula 2 4 2 7" xfId="15717" xr:uid="{F97DD5F5-593A-4419-819A-AF434DF842CB}"/>
    <cellStyle name="Vírgula 2 4 2 7 2" xfId="20948" xr:uid="{67DFA45F-962B-464E-ABAB-EF1A1CFF2374}"/>
    <cellStyle name="Vírgula 2 4 2 8" xfId="18340" xr:uid="{9D5B8639-F6D7-47FF-8B23-B7A14AB2AEB7}"/>
    <cellStyle name="Vírgula 2 4 2 9" xfId="7429" xr:uid="{E0082A70-ED3D-4F17-97F0-2E0CD57B925F}"/>
    <cellStyle name="Vírgula 2 4 3" xfId="4079" xr:uid="{D8794AC1-A342-4D61-8432-2AB06F78AF7A}"/>
    <cellStyle name="Vírgula 2 4 3 2" xfId="11922" xr:uid="{95DB95C1-A8A3-4DC8-B410-B4055A49032F}"/>
    <cellStyle name="Vírgula 2 4 3 2 2" xfId="12564" xr:uid="{27F6ECEC-C9BE-41FA-ACE8-E57C41F161E0}"/>
    <cellStyle name="Vírgula 2 4 3 2 2 2" xfId="16628" xr:uid="{70B16F42-D1C3-48C0-BED8-CFF6DDDF52E5}"/>
    <cellStyle name="Vírgula 2 4 3 2 2 2 2" xfId="21857" xr:uid="{D64E4A38-622B-4E37-BE3B-C21A9FD4CC9C}"/>
    <cellStyle name="Vírgula 2 4 3 2 2 3" xfId="19275" xr:uid="{1DF99D3E-3300-4686-A164-116C4EF3F51A}"/>
    <cellStyle name="Vírgula 2 4 3 2 3" xfId="15082" xr:uid="{98C5F2E0-08D2-4422-B404-72BCD051976D}"/>
    <cellStyle name="Vírgula 2 4 3 2 3 2" xfId="17667" xr:uid="{035057A2-4EB1-4BE5-BB9D-6DFB4F084563}"/>
    <cellStyle name="Vírgula 2 4 3 2 3 2 2" xfId="22893" xr:uid="{F9C456A6-E6F6-4590-8F2D-243436E35780}"/>
    <cellStyle name="Vírgula 2 4 3 2 3 3" xfId="20324" xr:uid="{E639CA3D-CC6A-4DB8-AE08-4802E8D585BB}"/>
    <cellStyle name="Vírgula 2 4 3 2 4" xfId="16015" xr:uid="{70DDE632-EF54-465E-8778-E53140C9EBCD}"/>
    <cellStyle name="Vírgula 2 4 3 2 4 2" xfId="21245" xr:uid="{D11628E9-C6D6-4230-BED7-0C17A31732A2}"/>
    <cellStyle name="Vírgula 2 4 3 2 5" xfId="18663" xr:uid="{050D5F19-6D71-4E26-9714-A08918E21DE7}"/>
    <cellStyle name="Vírgula 2 4 3 3" xfId="12282" xr:uid="{15D54B23-F67B-46F5-9A8D-FA77CEE27020}"/>
    <cellStyle name="Vírgula 2 4 3 3 2" xfId="16347" xr:uid="{E5F478F8-8903-4ECF-8E75-C3D7289120C0}"/>
    <cellStyle name="Vírgula 2 4 3 3 2 2" xfId="21576" xr:uid="{64CA8617-47D2-458F-8108-093CB84FADD8}"/>
    <cellStyle name="Vírgula 2 4 3 3 3" xfId="18994" xr:uid="{A8B8AA70-84C0-429A-B306-9852917EC47D}"/>
    <cellStyle name="Vírgula 2 4 3 4" xfId="14113" xr:uid="{2E7CF2F2-A2D9-4F4B-A597-3990ECA0BC6C}"/>
    <cellStyle name="Vírgula 2 4 3 4 2" xfId="17310" xr:uid="{02A746AB-5819-4653-B71D-9F67A3B27B4E}"/>
    <cellStyle name="Vírgula 2 4 3 4 2 2" xfId="22536" xr:uid="{16751FD5-1C33-4369-AC20-1632E1FC1837}"/>
    <cellStyle name="Vírgula 2 4 3 4 3" xfId="19963" xr:uid="{10D826B8-0CA4-4262-8048-40C316D5D7CA}"/>
    <cellStyle name="Vírgula 2 4 3 5" xfId="15456" xr:uid="{B7F249A5-7B47-4C56-BD5D-7171630B92EC}"/>
    <cellStyle name="Vírgula 2 4 3 5 2" xfId="18028" xr:uid="{23DBB631-36A4-49D0-8FB3-60FCB6A25575}"/>
    <cellStyle name="Vírgula 2 4 3 5 2 2" xfId="23254" xr:uid="{E1A8C102-841D-4E4D-AF57-3C971BDED42E}"/>
    <cellStyle name="Vírgula 2 4 3 5 3" xfId="20698" xr:uid="{17E6FE6E-624A-4F4C-86FE-FED9BF4C13B0}"/>
    <cellStyle name="Vírgula 2 4 3 6" xfId="15755" xr:uid="{CC1DF5F0-9D8E-4E10-B577-13A53304961B}"/>
    <cellStyle name="Vírgula 2 4 3 6 2" xfId="20985" xr:uid="{5F18A4BB-F6AC-4D40-8CB1-F7F035FE1713}"/>
    <cellStyle name="Vírgula 2 4 3 7" xfId="18382" xr:uid="{8BFF858D-1E80-48B4-AFBC-4BC72749BF30}"/>
    <cellStyle name="Vírgula 2 4 3 8" xfId="9100" xr:uid="{BA9359F2-8843-4712-8B3B-F0652B9EBE29}"/>
    <cellStyle name="Vírgula 2 4 4" xfId="7240" xr:uid="{A33495C9-194F-42B4-8CB7-9A9B7353C830}"/>
    <cellStyle name="Vírgula 2 4 4 2" xfId="12068" xr:uid="{0E1E2F75-30CE-4865-92CA-9F064E19591D}"/>
    <cellStyle name="Vírgula 2 4 4 2 2" xfId="12710" xr:uid="{AAE839BB-35E6-4746-B893-02604BBBB5AD}"/>
    <cellStyle name="Vírgula 2 4 4 2 2 2" xfId="16774" xr:uid="{02BBAFE8-C201-4A87-80A8-7BF5FC90AEB3}"/>
    <cellStyle name="Vírgula 2 4 4 2 2 2 2" xfId="22003" xr:uid="{38467A46-FF8A-4146-B185-9C96A6F37309}"/>
    <cellStyle name="Vírgula 2 4 4 2 2 3" xfId="19421" xr:uid="{90A136DF-728B-471E-9429-B73CE66B20CB}"/>
    <cellStyle name="Vírgula 2 4 4 2 3" xfId="15228" xr:uid="{584436C8-577C-4995-8FF5-A549D3D258C5}"/>
    <cellStyle name="Vírgula 2 4 4 2 3 2" xfId="17813" xr:uid="{3F7F4F5E-2A50-4EC7-8DCF-840A8E14F2CB}"/>
    <cellStyle name="Vírgula 2 4 4 2 3 2 2" xfId="23039" xr:uid="{80B1E8E1-3336-4D7B-AF67-F6622442CD05}"/>
    <cellStyle name="Vírgula 2 4 4 2 3 3" xfId="20470" xr:uid="{10B86B58-F5C8-43E5-831D-2F475F6211E1}"/>
    <cellStyle name="Vírgula 2 4 4 2 4" xfId="16161" xr:uid="{8061DEC8-B0C1-488F-867C-664E3E784547}"/>
    <cellStyle name="Vírgula 2 4 4 2 4 2" xfId="21391" xr:uid="{4BC44BFA-3429-41D8-804F-FD054AC10CB7}"/>
    <cellStyle name="Vírgula 2 4 4 2 5" xfId="18809" xr:uid="{880F1D6A-C6E7-4827-BCB3-0C786B2BB981}"/>
    <cellStyle name="Vírgula 2 4 4 3" xfId="12445" xr:uid="{BC6637B8-0E35-422E-81A6-32D4027B6494}"/>
    <cellStyle name="Vírgula 2 4 4 3 2" xfId="16509" xr:uid="{EE7C20E4-6402-4A93-83B5-A440B36998B6}"/>
    <cellStyle name="Vírgula 2 4 4 3 2 2" xfId="21738" xr:uid="{EF410FAE-8232-42DE-AAC6-DB1842971003}"/>
    <cellStyle name="Vírgula 2 4 4 3 3" xfId="19156" xr:uid="{B8B2069E-2070-4E71-A4A1-99AA4EFB86F6}"/>
    <cellStyle name="Vírgula 2 4 4 4" xfId="14868" xr:uid="{2C59F1C2-8056-4213-8122-F4186FE1FC8B}"/>
    <cellStyle name="Vírgula 2 4 4 4 2" xfId="17457" xr:uid="{DDC65088-90B1-4E70-BAB3-094701DCFE28}"/>
    <cellStyle name="Vírgula 2 4 4 4 2 2" xfId="22683" xr:uid="{042C6CA6-2EE8-42D2-998E-F53D7091ED74}"/>
    <cellStyle name="Vírgula 2 4 4 4 3" xfId="20114" xr:uid="{222B9EC8-ED59-4D0A-B233-C34D6748B0C2}"/>
    <cellStyle name="Vírgula 2 4 4 5" xfId="15602" xr:uid="{6BEEEDCB-6B00-496D-8693-1C8D942D3510}"/>
    <cellStyle name="Vírgula 2 4 4 5 2" xfId="18174" xr:uid="{3F024C6F-9EEE-4423-8803-9F4758D547B5}"/>
    <cellStyle name="Vírgula 2 4 4 5 2 2" xfId="23400" xr:uid="{66015DA8-1200-4198-B8AA-A9A64F48437B}"/>
    <cellStyle name="Vírgula 2 4 4 5 3" xfId="20844" xr:uid="{E359DADE-D6B8-4501-8D65-784A2B480942}"/>
    <cellStyle name="Vírgula 2 4 4 6" xfId="15901" xr:uid="{69C7667F-F81C-4B8C-81B8-32F8B8A586A1}"/>
    <cellStyle name="Vírgula 2 4 4 6 2" xfId="21131" xr:uid="{0D387610-324B-496C-BCB3-C72486EAE00A}"/>
    <cellStyle name="Vírgula 2 4 4 7" xfId="18544" xr:uid="{811ACC57-9918-4A25-B5BF-018606C74596}"/>
    <cellStyle name="Vírgula 2 4 4 8" xfId="11794" xr:uid="{CC3F0E88-AA5A-4951-8677-71021F39E10C}"/>
    <cellStyle name="Vírgula 2 4 5" xfId="7299" xr:uid="{6D4D1F5A-AAF6-455E-95AA-7A9814D07B3B}"/>
    <cellStyle name="Vírgula 2 4 5 2" xfId="12075" xr:uid="{B2C1E491-EC7A-470E-9763-C5E421DDB056}"/>
    <cellStyle name="Vírgula 2 4 5 2 2" xfId="12717" xr:uid="{FC5EFFFF-E4C6-490F-BEC1-1B701206E9C6}"/>
    <cellStyle name="Vírgula 2 4 5 2 2 2" xfId="16781" xr:uid="{82290459-C3D6-4D6A-9E3F-DF642C192F6C}"/>
    <cellStyle name="Vírgula 2 4 5 2 2 2 2" xfId="22010" xr:uid="{35B3A89A-70D8-4FFB-878B-081817C16FA3}"/>
    <cellStyle name="Vírgula 2 4 5 2 2 3" xfId="19428" xr:uid="{AEEC49D4-C835-4038-AD35-2A3A2035B25A}"/>
    <cellStyle name="Vírgula 2 4 5 2 3" xfId="15235" xr:uid="{221B29EF-82B2-4B08-93E9-DA1725CB749A}"/>
    <cellStyle name="Vírgula 2 4 5 2 3 2" xfId="17820" xr:uid="{F8697CF7-8354-4224-8CC4-D804FBAD74A8}"/>
    <cellStyle name="Vírgula 2 4 5 2 3 2 2" xfId="23046" xr:uid="{ED769BE6-DE38-4B02-8E8A-023C6F609988}"/>
    <cellStyle name="Vírgula 2 4 5 2 3 3" xfId="20477" xr:uid="{ECAE78D9-3D09-4FED-8D94-57E4FAA80A5C}"/>
    <cellStyle name="Vírgula 2 4 5 2 4" xfId="16168" xr:uid="{11660D00-F9B2-4404-B75D-58D6CCF0F48F}"/>
    <cellStyle name="Vírgula 2 4 5 2 4 2" xfId="21398" xr:uid="{E4C77820-A42A-47FE-8BC3-312CC5FCE284}"/>
    <cellStyle name="Vírgula 2 4 5 2 5" xfId="18816" xr:uid="{020458A5-857C-45F4-A511-AF8E3205634E}"/>
    <cellStyle name="Vírgula 2 4 5 3" xfId="12456" xr:uid="{E7A69940-9194-4167-A10F-039E469E57C5}"/>
    <cellStyle name="Vírgula 2 4 5 3 2" xfId="16520" xr:uid="{AFFE25CE-4461-4D01-816E-5414F18668A0}"/>
    <cellStyle name="Vírgula 2 4 5 3 2 2" xfId="21749" xr:uid="{5FA585E2-DB0E-4811-82E2-2ABFE4A47786}"/>
    <cellStyle name="Vírgula 2 4 5 3 3" xfId="19167" xr:uid="{058F50AA-62FB-4FF4-B9CA-DD625DB03961}"/>
    <cellStyle name="Vírgula 2 4 5 4" xfId="14881" xr:uid="{897C50A8-61F9-4681-92C4-5284EA1BFBA7}"/>
    <cellStyle name="Vírgula 2 4 5 4 2" xfId="17468" xr:uid="{7B6D78EA-5FB6-4A49-9A38-9BD06909FDDE}"/>
    <cellStyle name="Vírgula 2 4 5 4 2 2" xfId="22694" xr:uid="{83F2F08D-5F7C-4E1D-979C-CBF8D4E11A81}"/>
    <cellStyle name="Vírgula 2 4 5 4 3" xfId="20125" xr:uid="{3A2DF84A-E4F7-4661-8B0C-920F8CA72520}"/>
    <cellStyle name="Vírgula 2 4 5 5" xfId="15609" xr:uid="{FEB7AFDE-0884-4AC9-9B9A-31614F103140}"/>
    <cellStyle name="Vírgula 2 4 5 5 2" xfId="18181" xr:uid="{6E94F07C-975C-4E7A-8D5C-0814581B9CB2}"/>
    <cellStyle name="Vírgula 2 4 5 5 2 2" xfId="23407" xr:uid="{277A8DAF-7345-4617-A0EA-DB6A44251352}"/>
    <cellStyle name="Vírgula 2 4 5 5 3" xfId="20851" xr:uid="{CEBAC4E6-0C6A-48CD-8078-D8AD81D497CC}"/>
    <cellStyle name="Vírgula 2 4 5 6" xfId="15908" xr:uid="{9E3B316B-3B6D-46BD-96C0-FECE3593880B}"/>
    <cellStyle name="Vírgula 2 4 5 6 2" xfId="21138" xr:uid="{6E005FEE-3931-4295-9D3E-FE077FCE6ECB}"/>
    <cellStyle name="Vírgula 2 4 5 7" xfId="18555" xr:uid="{4E1DC83A-3B93-45D8-8FC3-937897156A17}"/>
    <cellStyle name="Vírgula 2 4 5 8" xfId="11801" xr:uid="{49610050-FCAE-411A-9482-CF716D4E6658}"/>
    <cellStyle name="Vírgula 2 4 6" xfId="2129" xr:uid="{F7ADE491-9E2A-4A31-AE7F-8BD168165530}"/>
    <cellStyle name="Vírgula 2 4 6 2" xfId="12506" xr:uid="{872A3D6D-7185-4F82-8CD6-CC466F9EDDAC}"/>
    <cellStyle name="Vírgula 2 4 6 2 2" xfId="16570" xr:uid="{62C08322-8826-4948-9CCC-9FD77FC2E120}"/>
    <cellStyle name="Vírgula 2 4 6 2 2 2" xfId="21799" xr:uid="{F9B68EC0-C9E4-47A9-B827-D4D0D899E4F6}"/>
    <cellStyle name="Vírgula 2 4 6 2 3" xfId="19217" xr:uid="{A813F7EB-1EC7-4E89-B91F-F2C9B72B150F}"/>
    <cellStyle name="Vírgula 2 4 6 3" xfId="13399" xr:uid="{24750F27-4EBF-4DCB-90BD-AC84F9D6EF8E}"/>
    <cellStyle name="Vírgula 2 4 6 3 2" xfId="17256" xr:uid="{29AAEE76-BBB6-4F91-AEC5-6A495D88960D}"/>
    <cellStyle name="Vírgula 2 4 6 3 2 2" xfId="22482" xr:uid="{F29E86C7-7C77-410B-880C-394D431F21A8}"/>
    <cellStyle name="Vírgula 2 4 6 3 3" xfId="19904" xr:uid="{267D61F7-8834-40E2-957F-70B5BC951AFF}"/>
    <cellStyle name="Vírgula 2 4 6 4" xfId="15957" xr:uid="{68A0032B-CEDC-441D-A245-9C53EFDEBA8F}"/>
    <cellStyle name="Vírgula 2 4 6 4 2" xfId="21187" xr:uid="{E737AF45-5BDE-4DBC-ABB1-CD52DCFA0E03}"/>
    <cellStyle name="Vírgula 2 4 6 5" xfId="18605" xr:uid="{50699BFE-ACC0-4F38-8166-5E61C62E6C26}"/>
    <cellStyle name="Vírgula 2 4 6 6" xfId="11864" xr:uid="{51841F67-DB1E-4E40-BC04-32D7C4A48EC1}"/>
    <cellStyle name="Vírgula 2 4 7" xfId="12143" xr:uid="{AC7B5701-6329-40A2-A1BC-4C01725DDE8F}"/>
    <cellStyle name="Vírgula 2 4 7 2" xfId="12771" xr:uid="{F318238A-4508-4AB2-9AF3-69147767D44E}"/>
    <cellStyle name="Vírgula 2 4 7 2 2" xfId="16831" xr:uid="{044B4839-E9F4-47F0-BEC8-161099352529}"/>
    <cellStyle name="Vírgula 2 4 7 2 2 2" xfId="22060" xr:uid="{DA504134-B06D-4A10-852D-9DE4F58B0196}"/>
    <cellStyle name="Vírgula 2 4 7 2 3" xfId="19478" xr:uid="{E43365E0-A49B-4852-856D-DAB0F96753AF}"/>
    <cellStyle name="Vírgula 2 4 7 3" xfId="15024" xr:uid="{650B7F27-5CB1-45B0-8591-79E76F979B75}"/>
    <cellStyle name="Vírgula 2 4 7 3 2" xfId="17609" xr:uid="{115E1CF4-81DE-484F-9DD8-00E0B243E29D}"/>
    <cellStyle name="Vírgula 2 4 7 3 2 2" xfId="22835" xr:uid="{D6EDCF4D-13C6-4C6B-8721-B7CB588BE829}"/>
    <cellStyle name="Vírgula 2 4 7 3 3" xfId="20266" xr:uid="{4E111AF1-4A10-40D5-930C-AF4752D23430}"/>
    <cellStyle name="Vírgula 2 4 7 4" xfId="16218" xr:uid="{BEF2B0FF-8477-4359-AEB6-C86F6EE1DEA3}"/>
    <cellStyle name="Vírgula 2 4 7 4 2" xfId="21448" xr:uid="{5B4A27FF-2504-47E1-A164-2A39EB676912}"/>
    <cellStyle name="Vírgula 2 4 7 5" xfId="18866" xr:uid="{3686E85F-3669-49B9-9BBA-A20DADC44593}"/>
    <cellStyle name="Vírgula 2 4 8" xfId="12216" xr:uid="{20AD8DC9-4CFE-48E2-B6DE-F5D34AEA87B9}"/>
    <cellStyle name="Vírgula 2 4 8 2" xfId="16283" xr:uid="{FD30FC86-96A6-408D-BEC0-E76D9B6126F6}"/>
    <cellStyle name="Vírgula 2 4 8 2 2" xfId="21512" xr:uid="{D69AC993-FA8E-4CBB-B736-6900F14E4A0E}"/>
    <cellStyle name="Vírgula 2 4 8 3" xfId="18930" xr:uid="{7195FA20-8A6D-4A8D-9C51-7E78E4C41BD6}"/>
    <cellStyle name="Vírgula 2 4 9" xfId="13068" xr:uid="{EA72984C-12BD-4E33-8BAC-893F92293CF1}"/>
    <cellStyle name="Vírgula 2 4 9 2" xfId="17108" xr:uid="{A3A8647E-B5A4-4A31-833B-AC79F31F5862}"/>
    <cellStyle name="Vírgula 2 4 9 2 2" xfId="22334" xr:uid="{5A64C161-5EAF-4424-9FA5-38E7F975C689}"/>
    <cellStyle name="Vírgula 2 4 9 3" xfId="19752" xr:uid="{532CD634-54E8-461F-8A59-C76F0FE64EB1}"/>
    <cellStyle name="Vírgula 2 5" xfId="190" xr:uid="{64E0C76D-727B-4071-8DCC-6199C0D16DF4}"/>
    <cellStyle name="Vírgula 2 5 10" xfId="9146" xr:uid="{93579058-AB98-424E-B102-AEA8DAD7DACD}"/>
    <cellStyle name="Vírgula 2 5 2" xfId="7339" xr:uid="{88BE843B-25FF-4B7C-9A70-5FD4E284A001}"/>
    <cellStyle name="Vírgula 2 5 2 2" xfId="12095" xr:uid="{C4C10A64-FCC4-4CB6-B5B6-8E51B18E5B5E}"/>
    <cellStyle name="Vírgula 2 5 2 2 2" xfId="12737" xr:uid="{53DADD87-B3DF-4863-A303-B9DF5B90B0B1}"/>
    <cellStyle name="Vírgula 2 5 2 2 2 2" xfId="16801" xr:uid="{F7A57646-BE03-4EAE-B7C5-4BA443B0A3CF}"/>
    <cellStyle name="Vírgula 2 5 2 2 2 2 2" xfId="22030" xr:uid="{31B1D9A5-70C2-4E82-90A8-85CEC615F007}"/>
    <cellStyle name="Vírgula 2 5 2 2 2 3" xfId="19448" xr:uid="{BA560DD8-CBD5-49D3-A613-2C0CC371C9DC}"/>
    <cellStyle name="Vírgula 2 5 2 2 3" xfId="15255" xr:uid="{49CA2524-AC1F-467C-AFD7-750AC0301F7B}"/>
    <cellStyle name="Vírgula 2 5 2 2 3 2" xfId="17840" xr:uid="{88E95656-30E9-42D0-9DEF-3753BC1B285B}"/>
    <cellStyle name="Vírgula 2 5 2 2 3 2 2" xfId="23066" xr:uid="{C47B8DC4-B5AD-40DF-825F-335DE9F595E9}"/>
    <cellStyle name="Vírgula 2 5 2 2 3 3" xfId="20497" xr:uid="{6B7C1061-6BBE-447A-A38E-8A9DB6F0803A}"/>
    <cellStyle name="Vírgula 2 5 2 2 4" xfId="16188" xr:uid="{BFC62F44-5895-4803-A52B-65A54494DDE9}"/>
    <cellStyle name="Vírgula 2 5 2 2 4 2" xfId="21418" xr:uid="{63B0B21A-BD82-4A52-8AF6-CC0565D2DB8F}"/>
    <cellStyle name="Vírgula 2 5 2 2 5" xfId="18836" xr:uid="{6C1644BB-DB3B-4CFD-B48A-6F7FCED21806}"/>
    <cellStyle name="Vírgula 2 5 2 3" xfId="12477" xr:uid="{3DC3D6C9-E2D7-4DFA-BA83-BD088A2B5A58}"/>
    <cellStyle name="Vírgula 2 5 2 3 2" xfId="16541" xr:uid="{E23E5A75-4CA9-4F77-9413-4210E709AFB4}"/>
    <cellStyle name="Vírgula 2 5 2 3 2 2" xfId="21770" xr:uid="{B83F4B84-F4B5-4A96-B6E0-E9295D752F1B}"/>
    <cellStyle name="Vírgula 2 5 2 3 3" xfId="19188" xr:uid="{1A0AFF66-84E1-444C-B521-BC0040ACC771}"/>
    <cellStyle name="Vírgula 2 5 2 4" xfId="14896" xr:uid="{63CA8119-9217-4E77-A7E2-DE8CEB655305}"/>
    <cellStyle name="Vírgula 2 5 2 4 2" xfId="17482" xr:uid="{CCF4CBB5-2677-4E3A-ABBE-A7D6D5E724E7}"/>
    <cellStyle name="Vírgula 2 5 2 4 2 2" xfId="22708" xr:uid="{8F88E42C-119D-4D2F-9B06-EEE8E665A086}"/>
    <cellStyle name="Vírgula 2 5 2 4 3" xfId="20139" xr:uid="{0ED636E8-0785-4EC5-A80B-11E0DD6E8836}"/>
    <cellStyle name="Vírgula 2 5 2 5" xfId="15629" xr:uid="{AAE3B75E-8E01-4EE5-8621-2802A03CB0FE}"/>
    <cellStyle name="Vírgula 2 5 2 5 2" xfId="18201" xr:uid="{FC5FCD77-B9D8-475E-9227-52634CF19562}"/>
    <cellStyle name="Vírgula 2 5 2 5 2 2" xfId="23427" xr:uid="{30FCBFB5-A601-49A5-A8D4-86B15A8E02F6}"/>
    <cellStyle name="Vírgula 2 5 2 5 3" xfId="20871" xr:uid="{4B8A28AC-AA83-4755-9C88-771ABAEAC164}"/>
    <cellStyle name="Vírgula 2 5 2 6" xfId="15928" xr:uid="{655EA69A-D546-497E-820F-FAF5E7875DE1}"/>
    <cellStyle name="Vírgula 2 5 2 6 2" xfId="21158" xr:uid="{9D40BAB0-62B6-4BF9-939F-F59B2AC1F59E}"/>
    <cellStyle name="Vírgula 2 5 2 7" xfId="18576" xr:uid="{32E0F8CA-49F9-42CB-9F1B-77761BEC7156}"/>
    <cellStyle name="Vírgula 2 5 2 8" xfId="11829" xr:uid="{1CE0B9C0-A4EA-4D5D-81A4-30DD0F9E28B0}"/>
    <cellStyle name="Vírgula 2 5 3" xfId="7310" xr:uid="{5EBD09A5-E4F3-4D7B-A7CB-6CA8C70C9527}"/>
    <cellStyle name="Vírgula 2 5 3 2" xfId="12078" xr:uid="{AC482B16-A2AD-485C-A6E5-3DFA002D0AC8}"/>
    <cellStyle name="Vírgula 2 5 3 2 2" xfId="12720" xr:uid="{0F01153D-E01B-488C-BA42-24742C409821}"/>
    <cellStyle name="Vírgula 2 5 3 2 2 2" xfId="16784" xr:uid="{AD24E161-4C17-4974-8414-59AFAEC44992}"/>
    <cellStyle name="Vírgula 2 5 3 2 2 2 2" xfId="22013" xr:uid="{45719C60-100C-49E6-B660-FE43942B8359}"/>
    <cellStyle name="Vírgula 2 5 3 2 2 3" xfId="19431" xr:uid="{489EDE5E-F4BB-4151-9D4D-59279EE2B887}"/>
    <cellStyle name="Vírgula 2 5 3 2 3" xfId="15238" xr:uid="{50B50220-C715-404E-9406-8D16D4E127EC}"/>
    <cellStyle name="Vírgula 2 5 3 2 3 2" xfId="17823" xr:uid="{67D78665-864F-4DB9-BA70-1D351C8E4A9B}"/>
    <cellStyle name="Vírgula 2 5 3 2 3 2 2" xfId="23049" xr:uid="{EA313261-3902-46AB-BAB4-2E5085D6CB90}"/>
    <cellStyle name="Vírgula 2 5 3 2 3 3" xfId="20480" xr:uid="{074CBA82-EAE9-4E70-A7B3-6104A32A9B30}"/>
    <cellStyle name="Vírgula 2 5 3 2 4" xfId="16171" xr:uid="{A69CF230-D02E-425F-908C-F5FCE83DF359}"/>
    <cellStyle name="Vírgula 2 5 3 2 4 2" xfId="21401" xr:uid="{6FC73641-065A-48BD-8CA8-48ED663F7ED5}"/>
    <cellStyle name="Vírgula 2 5 3 2 5" xfId="18819" xr:uid="{002BFDD5-0049-4BF9-8BF4-350BCA22158A}"/>
    <cellStyle name="Vírgula 2 5 3 3" xfId="12460" xr:uid="{C3A25434-E294-4838-9D70-7DD434809AF8}"/>
    <cellStyle name="Vírgula 2 5 3 3 2" xfId="16524" xr:uid="{B13B3D7B-6757-4112-97AE-3669B78B7626}"/>
    <cellStyle name="Vírgula 2 5 3 3 2 2" xfId="21753" xr:uid="{ED01F858-9963-4F98-9AF3-BA9F9E380F3A}"/>
    <cellStyle name="Vírgula 2 5 3 3 3" xfId="19171" xr:uid="{8A052CDC-93B7-496A-A1E0-9731E596B516}"/>
    <cellStyle name="Vírgula 2 5 3 4" xfId="14884" xr:uid="{963D9BBF-8026-43DE-BF53-563CA2B9D6C3}"/>
    <cellStyle name="Vírgula 2 5 3 4 2" xfId="17471" xr:uid="{3923CF1F-6E66-4EB4-9047-72957F897D32}"/>
    <cellStyle name="Vírgula 2 5 3 4 2 2" xfId="22697" xr:uid="{3804A99F-8695-4C1D-8D39-FDFFAAA795E4}"/>
    <cellStyle name="Vírgula 2 5 3 4 3" xfId="20128" xr:uid="{2096656E-7F59-43D1-AA69-36C25CFDD266}"/>
    <cellStyle name="Vírgula 2 5 3 5" xfId="15612" xr:uid="{235B2E75-5290-48DC-83E6-E783F7200883}"/>
    <cellStyle name="Vírgula 2 5 3 5 2" xfId="18184" xr:uid="{8E15CFB7-5C0D-4399-A43B-63EE9F70AF76}"/>
    <cellStyle name="Vírgula 2 5 3 5 2 2" xfId="23410" xr:uid="{7F8E66ED-213F-444F-A5D8-FE6B233182BB}"/>
    <cellStyle name="Vírgula 2 5 3 5 3" xfId="20854" xr:uid="{EF557EBC-2A39-4DA1-AA73-D78D44DB8710}"/>
    <cellStyle name="Vírgula 2 5 3 6" xfId="15911" xr:uid="{C81DF9BB-1462-4750-8823-6435047C91A8}"/>
    <cellStyle name="Vírgula 2 5 3 6 2" xfId="21141" xr:uid="{5079FFE5-620D-42DA-B2F9-E280C91F7E41}"/>
    <cellStyle name="Vírgula 2 5 3 7" xfId="18559" xr:uid="{D9AEAE98-D7F4-4455-BB1C-DE34AE60ECC5}"/>
    <cellStyle name="Vírgula 2 5 3 8" xfId="11804" xr:uid="{978EF4BC-8E95-4275-94FF-0EF64D27762D}"/>
    <cellStyle name="Vírgula 2 5 4" xfId="4125" xr:uid="{C1374A5B-43FC-4C21-91F3-4384046CC4F1}"/>
    <cellStyle name="Vírgula 2 5 4 2" xfId="12573" xr:uid="{6E8D8876-AF95-4FB9-9C66-59A601A3770F}"/>
    <cellStyle name="Vírgula 2 5 4 2 2" xfId="16637" xr:uid="{EF2C80C7-7AB6-410E-B64F-927B03CBF555}"/>
    <cellStyle name="Vírgula 2 5 4 2 2 2" xfId="21866" xr:uid="{1CD1D618-FEF9-47C7-A367-8A4987311692}"/>
    <cellStyle name="Vírgula 2 5 4 2 3" xfId="19284" xr:uid="{96092D9D-A154-4E36-81AF-A838CECF26A9}"/>
    <cellStyle name="Vírgula 2 5 4 3" xfId="15091" xr:uid="{5E7E2BC9-EFAA-4D40-BF50-D2A4A86BCD79}"/>
    <cellStyle name="Vírgula 2 5 4 3 2" xfId="17676" xr:uid="{CF978F01-9192-4A6A-8778-BF8541ABC5C1}"/>
    <cellStyle name="Vírgula 2 5 4 3 2 2" xfId="22902" xr:uid="{03C41D57-284F-4045-96F6-C8F5633B3761}"/>
    <cellStyle name="Vírgula 2 5 4 3 3" xfId="20333" xr:uid="{D69BFA13-5FE8-4BCA-B81A-4AD9685CDE8B}"/>
    <cellStyle name="Vírgula 2 5 4 4" xfId="16024" xr:uid="{211950A8-60EA-4E84-9B4E-09600D12E633}"/>
    <cellStyle name="Vírgula 2 5 4 4 2" xfId="21254" xr:uid="{5CB38318-4F9B-462E-BAFD-F8713048A795}"/>
    <cellStyle name="Vírgula 2 5 4 5" xfId="18672" xr:uid="{6A39558A-EC67-44CF-B113-F5DCF0665981}"/>
    <cellStyle name="Vírgula 2 5 4 6" xfId="11931" xr:uid="{E38163ED-612C-47AD-A4BC-95C4383CC33D}"/>
    <cellStyle name="Vírgula 2 5 5" xfId="12291" xr:uid="{985CCCF1-7900-4B56-9C9D-96DE292D14D2}"/>
    <cellStyle name="Vírgula 2 5 5 2" xfId="16356" xr:uid="{DEA67631-43A8-4C87-89C0-765BEE91B775}"/>
    <cellStyle name="Vírgula 2 5 5 2 2" xfId="21585" xr:uid="{A15762B6-5FAD-45F5-ABBF-1D5E8DDE0FFD}"/>
    <cellStyle name="Vírgula 2 5 5 3" xfId="19003" xr:uid="{EBCCC292-1D35-4CD8-BDCE-D9E53DE7CFFA}"/>
    <cellStyle name="Vírgula 2 5 6" xfId="13069" xr:uid="{3DF29774-6AE8-435D-A77E-85220E829AD6}"/>
    <cellStyle name="Vírgula 2 5 6 2" xfId="17109" xr:uid="{51794DB7-F99A-44F7-8C82-141DCE34B605}"/>
    <cellStyle name="Vírgula 2 5 6 2 2" xfId="22335" xr:uid="{FC89D2F8-A456-40EB-BFF1-448F2AA43CF0}"/>
    <cellStyle name="Vírgula 2 5 6 3" xfId="19753" xr:uid="{5A8875BB-A8CD-4058-9ED4-719CE1CDBC4D}"/>
    <cellStyle name="Vírgula 2 5 7" xfId="15465" xr:uid="{D13242E4-F02F-4B3A-829A-C7DCE0355D4C}"/>
    <cellStyle name="Vírgula 2 5 7 2" xfId="18037" xr:uid="{8733C818-7106-4FB7-8603-F80F1D5FB911}"/>
    <cellStyle name="Vírgula 2 5 7 2 2" xfId="23263" xr:uid="{8D78536D-D54E-4964-B7D7-C8CD736D0167}"/>
    <cellStyle name="Vírgula 2 5 7 3" xfId="20707" xr:uid="{C7932743-4279-4643-936C-46D7D392E0BF}"/>
    <cellStyle name="Vírgula 2 5 8" xfId="15764" xr:uid="{016490A3-1B64-4C06-8CE0-341249B678BD}"/>
    <cellStyle name="Vírgula 2 5 8 2" xfId="20994" xr:uid="{BEA8C19E-D94C-416B-8D55-D48DF4F0DF1C}"/>
    <cellStyle name="Vírgula 2 5 9" xfId="18391" xr:uid="{F2E2EA95-D95D-4E20-B419-D591C180584A}"/>
    <cellStyle name="Vírgula 2 6" xfId="4029" xr:uid="{79896835-AE9F-46DE-97E4-70D92B493BB3}"/>
    <cellStyle name="Vírgula 2 6 2" xfId="11912" xr:uid="{AD58E4ED-DDB7-4BF9-9CBB-96C5938D4273}"/>
    <cellStyle name="Vírgula 2 6 2 2" xfId="12554" xr:uid="{4A95D898-F2ED-4B3E-9895-1CD93816D690}"/>
    <cellStyle name="Vírgula 2 6 2 2 2" xfId="16618" xr:uid="{53516F29-D511-4560-99FB-4C60201BC12B}"/>
    <cellStyle name="Vírgula 2 6 2 2 2 2" xfId="21847" xr:uid="{2EAE1C1B-51A1-491C-BB4F-8B68D3BF5ECF}"/>
    <cellStyle name="Vírgula 2 6 2 2 3" xfId="19265" xr:uid="{2D1AD439-77F1-4671-862E-3BB23666DA83}"/>
    <cellStyle name="Vírgula 2 6 2 3" xfId="15072" xr:uid="{46005811-C199-4850-90BE-743530EF07B1}"/>
    <cellStyle name="Vírgula 2 6 2 3 2" xfId="17657" xr:uid="{9894D54E-8CAC-463F-9E4B-16FF3EE0338F}"/>
    <cellStyle name="Vírgula 2 6 2 3 2 2" xfId="22883" xr:uid="{221F9F3C-46E9-48A1-BD55-F8990A365A69}"/>
    <cellStyle name="Vírgula 2 6 2 3 3" xfId="20314" xr:uid="{3A89697B-725E-4027-9A27-EC77CC01C456}"/>
    <cellStyle name="Vírgula 2 6 2 4" xfId="16005" xr:uid="{8A85834A-9908-4A21-8618-F7E711EF5C97}"/>
    <cellStyle name="Vírgula 2 6 2 4 2" xfId="21235" xr:uid="{9A15EBF6-C20D-4F90-93B2-70FECEA6312F}"/>
    <cellStyle name="Vírgula 2 6 2 5" xfId="18653" xr:uid="{6D5889B7-4E28-4DA0-B4DA-91179671A3CF}"/>
    <cellStyle name="Vírgula 2 6 3" xfId="12272" xr:uid="{016EFEEE-D84D-46E1-BF3B-849D52D60641}"/>
    <cellStyle name="Vírgula 2 6 3 2" xfId="16337" xr:uid="{2FD4B3E9-B347-4E08-AD12-4662F5B2AFF2}"/>
    <cellStyle name="Vírgula 2 6 3 2 2" xfId="21566" xr:uid="{A0EAE65C-9B52-4FA3-A8CD-43A659BE9783}"/>
    <cellStyle name="Vírgula 2 6 3 3" xfId="18984" xr:uid="{8DB0EE24-5819-423E-B42B-C5AFD4B59BBE}"/>
    <cellStyle name="Vírgula 2 6 4" xfId="12858" xr:uid="{98A85659-55DE-43BC-AD64-C3FC14E76808}"/>
    <cellStyle name="Vírgula 2 6 4 2" xfId="16900" xr:uid="{D2DBF909-8CD5-40AB-A73D-F424E5DF1764}"/>
    <cellStyle name="Vírgula 2 6 4 2 2" xfId="22126" xr:uid="{44E9BC87-9C7A-4807-914D-B09A5B02CD18}"/>
    <cellStyle name="Vírgula 2 6 4 3" xfId="19544" xr:uid="{44974339-A6CF-4E24-9901-7151B38E712E}"/>
    <cellStyle name="Vírgula 2 6 5" xfId="15446" xr:uid="{CABBDBC3-B5F4-482B-8984-A87646946ED9}"/>
    <cellStyle name="Vírgula 2 6 5 2" xfId="18018" xr:uid="{0F308C5A-2B76-4B51-B4F0-0C3ED7332EB0}"/>
    <cellStyle name="Vírgula 2 6 5 2 2" xfId="23244" xr:uid="{08D760F6-3E6B-42F1-A027-7466D93A37A9}"/>
    <cellStyle name="Vírgula 2 6 5 3" xfId="20688" xr:uid="{0A31C589-81E8-407D-AAF7-26FCCE111CA8}"/>
    <cellStyle name="Vírgula 2 6 6" xfId="15745" xr:uid="{CEDB130E-53AD-46E1-8AC7-BE6D9B8B4BB6}"/>
    <cellStyle name="Vírgula 2 6 6 2" xfId="20975" xr:uid="{917AE577-1CD5-4D89-8545-9E7BDE18485A}"/>
    <cellStyle name="Vírgula 2 6 7" xfId="18372" xr:uid="{09975932-3204-4C55-8557-C315D9CEDBBB}"/>
    <cellStyle name="Vírgula 2 6 8" xfId="9061" xr:uid="{BFBF6250-8AE3-48E1-B2E3-9FD72FB10467}"/>
    <cellStyle name="Vírgula 2 7" xfId="2263" xr:uid="{34585482-047A-415A-8959-93B5585408CD}"/>
    <cellStyle name="Vírgula 2 7 2" xfId="11891" xr:uid="{764BF76B-277D-46EA-ADF0-55069D47C9EC}"/>
    <cellStyle name="Vírgula 2 7 2 2" xfId="12533" xr:uid="{49C15BE7-87FC-4F2A-B7D8-4D5FA894B763}"/>
    <cellStyle name="Vírgula 2 7 2 2 2" xfId="16597" xr:uid="{BA22D941-9013-49B0-93FD-3BCF7C22164B}"/>
    <cellStyle name="Vírgula 2 7 2 2 2 2" xfId="21826" xr:uid="{96758CE0-52C2-4BD0-8006-24EDC82F5BA6}"/>
    <cellStyle name="Vírgula 2 7 2 2 3" xfId="19244" xr:uid="{5BF32BC3-DD3B-43B3-8547-A455D82518C0}"/>
    <cellStyle name="Vírgula 2 7 2 3" xfId="15051" xr:uid="{A25ED177-53AC-427D-B3D9-0002FDF4CCD2}"/>
    <cellStyle name="Vírgula 2 7 2 3 2" xfId="17636" xr:uid="{BD0F71E4-AAC8-4033-B651-2747B82B9DA2}"/>
    <cellStyle name="Vírgula 2 7 2 3 2 2" xfId="22862" xr:uid="{97E291EF-539E-4AF2-B8C2-6E04D3C32EF5}"/>
    <cellStyle name="Vírgula 2 7 2 3 3" xfId="20293" xr:uid="{8D6ED6C9-E1C3-46AC-AEDC-A52F3FEA35E1}"/>
    <cellStyle name="Vírgula 2 7 2 4" xfId="15984" xr:uid="{56726C3B-01B0-4B97-AEB0-2998A88495E4}"/>
    <cellStyle name="Vírgula 2 7 2 4 2" xfId="21214" xr:uid="{8E5C87E6-B173-45CC-B30E-78C13957D4E0}"/>
    <cellStyle name="Vírgula 2 7 2 5" xfId="18632" xr:uid="{812A99C9-1185-4A24-A534-611D1DF70FD1}"/>
    <cellStyle name="Vírgula 2 7 3" xfId="12249" xr:uid="{0446E55E-D613-4A5F-B230-22B869773804}"/>
    <cellStyle name="Vírgula 2 7 3 2" xfId="16315" xr:uid="{A92DECE0-F1CD-4491-BE12-9DE125E36F52}"/>
    <cellStyle name="Vírgula 2 7 3 2 2" xfId="21544" xr:uid="{B076E0D4-59C8-406B-B0CE-D03FB961C5FC}"/>
    <cellStyle name="Vírgula 2 7 3 3" xfId="18962" xr:uid="{A6FDDDF9-D2C3-446A-AFC8-AFFFEDBC79C7}"/>
    <cellStyle name="Vírgula 2 7 4" xfId="13463" xr:uid="{655CC821-AC84-4BF5-BFF9-65FED6AF987B}"/>
    <cellStyle name="Vírgula 2 7 4 2" xfId="17286" xr:uid="{D8AD0E1D-44E5-4196-B5D7-3CC852724EED}"/>
    <cellStyle name="Vírgula 2 7 4 2 2" xfId="22512" xr:uid="{7FB5E510-87A9-48B7-8960-B42E6DB2F1A8}"/>
    <cellStyle name="Vírgula 2 7 4 3" xfId="19934" xr:uid="{7CB219CC-3258-4848-A78D-0438A7A20C67}"/>
    <cellStyle name="Vírgula 2 7 5" xfId="15425" xr:uid="{4E99D3BA-CB2F-4FBB-805E-BC54F6E659E6}"/>
    <cellStyle name="Vírgula 2 7 5 2" xfId="17997" xr:uid="{6122655B-8DA0-4675-B704-79FD5CBF690F}"/>
    <cellStyle name="Vírgula 2 7 5 2 2" xfId="23223" xr:uid="{B76E1F17-27E5-47C7-B392-F4D3F9468518}"/>
    <cellStyle name="Vírgula 2 7 5 3" xfId="20667" xr:uid="{957814F6-FAE8-4774-91D9-BA3164D7B85A}"/>
    <cellStyle name="Vírgula 2 7 6" xfId="15724" xr:uid="{DFFB624E-1B41-4C9E-B66B-F75EB0AF5735}"/>
    <cellStyle name="Vírgula 2 7 6 2" xfId="20954" xr:uid="{A731BB87-8B86-4F35-822E-AB2694700529}"/>
    <cellStyle name="Vírgula 2 7 7" xfId="18350" xr:uid="{14A42B14-7E4C-4844-BE64-AC7F57E52EBC}"/>
    <cellStyle name="Vírgula 2 7 8" xfId="7468" xr:uid="{BE8B4924-4707-4F57-82E5-B7BE8EC46274}"/>
    <cellStyle name="Vírgula 2 8" xfId="7285" xr:uid="{4A0589C8-15EA-44B8-8ECE-277877B6533F}"/>
    <cellStyle name="Vírgula 2 8 2" xfId="12070" xr:uid="{922E1E4A-EB10-4A55-81BA-BA6BADCDF512}"/>
    <cellStyle name="Vírgula 2 8 2 2" xfId="12712" xr:uid="{7C938C36-C4BC-46D4-8508-82FB773FBFAE}"/>
    <cellStyle name="Vírgula 2 8 2 2 2" xfId="16776" xr:uid="{383A4716-F21B-444E-9561-AD12D6B7E714}"/>
    <cellStyle name="Vírgula 2 8 2 2 2 2" xfId="22005" xr:uid="{4AFFB20C-FBBB-4E9D-8FEE-A338411ADE55}"/>
    <cellStyle name="Vírgula 2 8 2 2 3" xfId="19423" xr:uid="{D242764E-3440-4ED0-942F-E7F4E2235EC4}"/>
    <cellStyle name="Vírgula 2 8 2 3" xfId="15230" xr:uid="{CD0735F8-4D34-4538-A801-A678F5BE8C6E}"/>
    <cellStyle name="Vírgula 2 8 2 3 2" xfId="17815" xr:uid="{626E6A49-A3D3-4635-A96A-DCE6EC6D285F}"/>
    <cellStyle name="Vírgula 2 8 2 3 2 2" xfId="23041" xr:uid="{3A0AC4E2-22C0-4383-867C-9E7AB2A86F77}"/>
    <cellStyle name="Vírgula 2 8 2 3 3" xfId="20472" xr:uid="{27095E95-AB10-4405-A83F-DC1638C40272}"/>
    <cellStyle name="Vírgula 2 8 2 4" xfId="16163" xr:uid="{FCE3B8C1-8D27-48ED-85F6-AA081626021A}"/>
    <cellStyle name="Vírgula 2 8 2 4 2" xfId="21393" xr:uid="{E9D8905D-D3F9-4D37-8317-BF1858A602BE}"/>
    <cellStyle name="Vírgula 2 8 2 5" xfId="18811" xr:uid="{A058E3AD-BFC7-4BF2-9DD2-66843ECDFF6A}"/>
    <cellStyle name="Vírgula 2 8 3" xfId="12451" xr:uid="{3A615DEC-B1FD-47F9-80C6-4640F32CFB71}"/>
    <cellStyle name="Vírgula 2 8 3 2" xfId="16515" xr:uid="{271BC155-D92C-41E8-9F06-CE734BC5C784}"/>
    <cellStyle name="Vírgula 2 8 3 2 2" xfId="21744" xr:uid="{06560687-A710-4D9E-8E83-278AC7FB3873}"/>
    <cellStyle name="Vírgula 2 8 3 3" xfId="19162" xr:uid="{1199FEDF-7179-45C8-8DC9-73D7DA3A1F72}"/>
    <cellStyle name="Vírgula 2 8 4" xfId="14874" xr:uid="{42DF81DF-5C58-4F75-BDAA-D414766FE4BB}"/>
    <cellStyle name="Vírgula 2 8 4 2" xfId="17463" xr:uid="{8270CD1A-145C-40CE-BF5C-8CA4F8584EF6}"/>
    <cellStyle name="Vírgula 2 8 4 2 2" xfId="22689" xr:uid="{360B6C0E-3B9C-43A4-91F2-613B5E157B3A}"/>
    <cellStyle name="Vírgula 2 8 4 3" xfId="20120" xr:uid="{6B13C6D2-4CA3-48F2-A615-2BD2FB3BC285}"/>
    <cellStyle name="Vírgula 2 8 5" xfId="15604" xr:uid="{456A6A1E-0270-4DAD-A4B2-49F7E4548042}"/>
    <cellStyle name="Vírgula 2 8 5 2" xfId="18176" xr:uid="{A5ACF34C-F42D-40FB-AB7F-D8C41716E30A}"/>
    <cellStyle name="Vírgula 2 8 5 2 2" xfId="23402" xr:uid="{EA5FBA43-5651-40F7-BBB6-2D37E8C89BF0}"/>
    <cellStyle name="Vírgula 2 8 5 3" xfId="20846" xr:uid="{1F297EB6-1CB2-469D-8E23-350012F7A02A}"/>
    <cellStyle name="Vírgula 2 8 6" xfId="15903" xr:uid="{34CE4C86-E52C-423F-B0C9-28FCA939A38F}"/>
    <cellStyle name="Vírgula 2 8 6 2" xfId="21133" xr:uid="{0DDD73BE-D9D2-4FDE-AC1D-53E8F6815167}"/>
    <cellStyle name="Vírgula 2 8 7" xfId="18550" xr:uid="{3D2F4C65-7267-4F50-A41E-4EBEDC3AF159}"/>
    <cellStyle name="Vírgula 2 8 8" xfId="11796" xr:uid="{C17F8A26-1E3D-432D-A00C-72774C080DCE}"/>
    <cellStyle name="Vírgula 2 9" xfId="2093" xr:uid="{CB42704C-28CA-447E-9591-658C8DE2A774}"/>
    <cellStyle name="Vírgula 2 9 2" xfId="12492" xr:uid="{9B6A3367-9F82-4DDA-8894-94046177811A}"/>
    <cellStyle name="Vírgula 2 9 2 2" xfId="15010" xr:uid="{F8EBE3D9-F13B-4BC7-AD68-8F439DE1EA94}"/>
    <cellStyle name="Vírgula 2 9 2 2 2" xfId="17595" xr:uid="{9151BA59-BB19-4758-8F6F-DB2A970A6F6B}"/>
    <cellStyle name="Vírgula 2 9 2 2 2 2" xfId="22821" xr:uid="{B3AE6F4A-BE7D-4738-8E4A-46E877DFBCD0}"/>
    <cellStyle name="Vírgula 2 9 2 2 3" xfId="20252" xr:uid="{76CA5106-4CEC-4672-92E8-876EA00E9F45}"/>
    <cellStyle name="Vírgula 2 9 2 3" xfId="16556" xr:uid="{84322B46-55EB-4BCE-99CC-57C5DF2D21C0}"/>
    <cellStyle name="Vírgula 2 9 2 3 2" xfId="21785" xr:uid="{5C506292-4E35-45BA-AE68-68D4C0201FD9}"/>
    <cellStyle name="Vírgula 2 9 2 4" xfId="19203" xr:uid="{451C27EB-855B-470C-96A5-E67827A6CEED}"/>
    <cellStyle name="Vírgula 2 9 3" xfId="13383" xr:uid="{DDDC9E7F-C3A5-40C0-90D9-7E17D5E6880B}"/>
    <cellStyle name="Vírgula 2 9 3 2" xfId="17243" xr:uid="{1B803AB8-B22B-4309-A05D-8363431CE326}"/>
    <cellStyle name="Vírgula 2 9 3 2 2" xfId="22469" xr:uid="{C1D968B0-E5C4-42C8-B208-72C6A01CE4EA}"/>
    <cellStyle name="Vírgula 2 9 3 3" xfId="19891" xr:uid="{ECFEA1E9-8A9D-4E50-BAE5-BE9A20A9F50F}"/>
    <cellStyle name="Vírgula 2 9 4" xfId="15384" xr:uid="{C86FB124-A932-47DB-AD24-FFD8D0951D42}"/>
    <cellStyle name="Vírgula 2 9 4 2" xfId="17956" xr:uid="{6C2D7D7B-D504-4803-A6A1-50B2F22C6160}"/>
    <cellStyle name="Vírgula 2 9 4 2 2" xfId="23182" xr:uid="{FB840301-2E05-43C0-8169-3387A3381B52}"/>
    <cellStyle name="Vírgula 2 9 4 3" xfId="20626" xr:uid="{7C3153F4-11A7-4CFC-B677-51550B43FE14}"/>
    <cellStyle name="Vírgula 2 9 5" xfId="15943" xr:uid="{F64B2F8D-88D9-4B97-A25C-65236937400B}"/>
    <cellStyle name="Vírgula 2 9 5 2" xfId="21173" xr:uid="{82D81524-C053-4A1D-B4F7-E86CBD077C73}"/>
    <cellStyle name="Vírgula 2 9 6" xfId="18591" xr:uid="{B9E829E1-98C5-4320-A40C-221669ECFC1C}"/>
    <cellStyle name="Vírgula 2 9 7" xfId="11850" xr:uid="{88AABA77-D713-40B5-9A3C-CFA2CD3F2D4B}"/>
    <cellStyle name="Vírgula 20" xfId="12819" xr:uid="{783B53B2-FC92-47EE-B461-3AAF658B54CE}"/>
    <cellStyle name="Vírgula 20 2" xfId="16875" xr:uid="{CE4A992B-04BD-4797-9DB5-8F0B08E7AD0E}"/>
    <cellStyle name="Vírgula 20 2 2" xfId="22101" xr:uid="{16AA2B63-C2CA-4EB0-9403-966C363DFF7B}"/>
    <cellStyle name="Vírgula 20 3" xfId="19519" xr:uid="{1CE231FE-936B-46C3-AC02-3959AD034315}"/>
    <cellStyle name="Vírgula 21" xfId="12826" xr:uid="{13056632-A045-41B5-858C-A3818805B458}"/>
    <cellStyle name="Vírgula 21 2" xfId="16879" xr:uid="{C8AEF55C-C9C5-4271-A9FC-29FCADDB5B88}"/>
    <cellStyle name="Vírgula 21 2 2" xfId="22105" xr:uid="{336CBA7B-93CC-4053-B3EE-7AD70644493C}"/>
    <cellStyle name="Vírgula 21 3" xfId="19523" xr:uid="{A7791AE1-23A4-4045-A5DF-BC75723C4EFF}"/>
    <cellStyle name="Vírgula 22" xfId="15278" xr:uid="{7E6D83D7-6E75-4E5A-8012-EAA875257717}"/>
    <cellStyle name="Vírgula 22 2" xfId="17850" xr:uid="{C48865E8-9D93-466D-B4CC-DF30B7668558}"/>
    <cellStyle name="Vírgula 22 2 2" xfId="23076" xr:uid="{5C1B9951-34C1-45F3-BC9F-956EFE0CEC2D}"/>
    <cellStyle name="Vírgula 22 3" xfId="20520" xr:uid="{A7EA9AD2-23A6-44B1-A3A1-A47B00D01DD1}"/>
    <cellStyle name="Vírgula 23" xfId="15650" xr:uid="{B1A65D9C-BE49-4502-89A5-5826E5DF455B}"/>
    <cellStyle name="Vírgula 23 2" xfId="18221" xr:uid="{66B4EA95-58B0-4495-BCCD-4338EE81501A}"/>
    <cellStyle name="Vírgula 23 2 2" xfId="23446" xr:uid="{3DD5974C-AAFD-4A2F-9A08-4423DCA99AC5}"/>
    <cellStyle name="Vírgula 23 3" xfId="20890" xr:uid="{D7BAFB28-F954-4CE1-8981-2925AF62AED0}"/>
    <cellStyle name="Vírgula 24" xfId="15667" xr:uid="{6A20BA8F-BDDE-42A3-B950-E7F52BE79AA1}"/>
    <cellStyle name="Vírgula 24 2" xfId="18237" xr:uid="{5C2466B3-94D9-4D8F-B2E0-757FAEB0FBE3}"/>
    <cellStyle name="Vírgula 24 2 2" xfId="23462" xr:uid="{9CD67C2A-6520-42A4-9007-3AB07F661082}"/>
    <cellStyle name="Vírgula 24 3" xfId="20906" xr:uid="{833A8D52-4D04-4001-9560-47FCB98E9925}"/>
    <cellStyle name="Vírgula 25" xfId="15721" xr:uid="{ADD86A20-BCB7-4E07-AFAC-27C227F4DE7C}"/>
    <cellStyle name="Vírgula 25 2" xfId="20952" xr:uid="{AC355449-C9BC-4BE6-839B-6FBA3B2E934E}"/>
    <cellStyle name="Vírgula 26" xfId="18295" xr:uid="{C1B5884E-3243-4CC9-B5CC-DB586583475C}"/>
    <cellStyle name="Vírgula 26 2" xfId="23517" xr:uid="{15D49451-A83F-42C6-B16B-BE1BF68C3FDA}"/>
    <cellStyle name="Vírgula 27" xfId="18298" xr:uid="{A84654BC-BDC2-4EFA-AC1A-11010AA7C3A4}"/>
    <cellStyle name="Vírgula 27 2" xfId="23519" xr:uid="{8204917D-F259-4204-8AF5-3BBA560C8B37}"/>
    <cellStyle name="Vírgula 28" xfId="18344" xr:uid="{76688115-DC46-48F6-929D-38AC24341DFC}"/>
    <cellStyle name="Vírgula 29" xfId="7433" xr:uid="{C3FDFBC4-3922-4BFE-8E4F-8B21B3C78CBE}"/>
    <cellStyle name="Vírgula 3" xfId="54" xr:uid="{00000000-0005-0000-0000-000045000000}"/>
    <cellStyle name="Vírgula 3 10" xfId="12189" xr:uid="{6E0EC197-686A-4D83-9668-B6A72C6E1901}"/>
    <cellStyle name="Vírgula 3 10 2" xfId="14906" xr:uid="{0E3AB1AC-1883-4E08-8E30-CA40587108CB}"/>
    <cellStyle name="Vírgula 3 10 2 2" xfId="17491" xr:uid="{CCA01865-8FBB-4004-9141-6A1C266A9B5D}"/>
    <cellStyle name="Vírgula 3 10 2 2 2" xfId="22717" xr:uid="{A797BB31-AE4D-41A6-B74D-98249BD62066}"/>
    <cellStyle name="Vírgula 3 10 2 3" xfId="20148" xr:uid="{687D92ED-9997-4384-B25F-C8412110B8A7}"/>
    <cellStyle name="Vírgula 3 10 3" xfId="16259" xr:uid="{10A8A895-C101-4CBC-B778-F27EA94B3CE1}"/>
    <cellStyle name="Vírgula 3 10 3 2" xfId="21489" xr:uid="{F2427110-6904-4E19-A823-480A3C181A3C}"/>
    <cellStyle name="Vírgula 3 10 4" xfId="18907" xr:uid="{60E8F171-F986-4A53-B5E9-7AA5F574A763}"/>
    <cellStyle name="Vírgula 3 11" xfId="12209" xr:uid="{ED4C18AA-756C-426E-A671-945E0ADBB93E}"/>
    <cellStyle name="Vírgula 3 11 2" xfId="16276" xr:uid="{0A19C5BC-6561-4857-9933-9906159C7151}"/>
    <cellStyle name="Vírgula 3 11 2 2" xfId="21505" xr:uid="{75370EF8-5BA3-4E77-BB82-BDEBBB1BFC3A}"/>
    <cellStyle name="Vírgula 3 11 3" xfId="18923" xr:uid="{5548021A-FA2B-419A-9388-1AAC9589530D}"/>
    <cellStyle name="Vírgula 3 12" xfId="12820" xr:uid="{68BAB339-58C3-403B-9984-5818EF546796}"/>
    <cellStyle name="Vírgula 3 12 2" xfId="16876" xr:uid="{0B3B286D-4111-4A39-990F-ABAA04A1A636}"/>
    <cellStyle name="Vírgula 3 12 2 2" xfId="22102" xr:uid="{7269A78A-25C1-460E-9D11-495D6834BBC0}"/>
    <cellStyle name="Vírgula 3 12 3" xfId="19520" xr:uid="{69461C55-F9AA-4B51-BAD2-FB43207F653F}"/>
    <cellStyle name="Vírgula 3 13" xfId="12874" xr:uid="{1B4792CD-2755-42CB-AE87-5F2385921257}"/>
    <cellStyle name="Vírgula 3 13 2" xfId="16915" xr:uid="{B4C70D50-0D1A-43E2-B08A-0047351CC7F6}"/>
    <cellStyle name="Vírgula 3 13 2 2" xfId="22141" xr:uid="{07F9FFA4-BCCD-4ACE-B791-80EA557D9DFE}"/>
    <cellStyle name="Vírgula 3 13 3" xfId="19559" xr:uid="{EFA4B42F-0008-4C7F-BD0A-DCBE389368BC}"/>
    <cellStyle name="Vírgula 3 14" xfId="15280" xr:uid="{BAA45087-FE29-4CA2-AA87-A17967D6DD53}"/>
    <cellStyle name="Vírgula 3 14 2" xfId="17852" xr:uid="{2BE6E486-CF23-4E7E-9FB1-A932E370FA4F}"/>
    <cellStyle name="Vírgula 3 14 2 2" xfId="23078" xr:uid="{892ECF3A-667A-4679-9089-0830068E26D1}"/>
    <cellStyle name="Vírgula 3 14 3" xfId="20522" xr:uid="{4528A8FB-B70C-4E99-95BD-5EE0E768D329}"/>
    <cellStyle name="Vírgula 3 15" xfId="15640" xr:uid="{7BE30E7C-8808-46F0-A056-895B5735D57B}"/>
    <cellStyle name="Vírgula 3 15 2" xfId="18212" xr:uid="{D4183775-33DC-4D33-BC4C-5E651663A06F}"/>
    <cellStyle name="Vírgula 3 15 2 2" xfId="23438" xr:uid="{13BEA012-31D5-4667-B569-37205DD1A9D6}"/>
    <cellStyle name="Vírgula 3 15 3" xfId="20882" xr:uid="{8403E2C0-A361-4D42-B792-EBF11D7CBCB2}"/>
    <cellStyle name="Vírgula 3 16" xfId="15646" xr:uid="{26956625-A6BA-45A5-A71C-07D5C55F68FF}"/>
    <cellStyle name="Vírgula 3 16 2" xfId="18217" xr:uid="{C33E8502-5545-4CCB-8042-4D97E19AB244}"/>
    <cellStyle name="Vírgula 3 16 2 2" xfId="23443" xr:uid="{A801EF3B-9A65-48D5-95DA-D3914C9BF95F}"/>
    <cellStyle name="Vírgula 3 16 3" xfId="20887" xr:uid="{EC753B6B-2393-400B-ADC2-1E2162CAFECD}"/>
    <cellStyle name="Vírgula 3 17" xfId="15653" xr:uid="{C6984EA0-EDC4-406C-A74B-B2B5791728CD}"/>
    <cellStyle name="Vírgula 3 17 2" xfId="18223" xr:uid="{ADC03951-A894-4426-B501-A679223581E5}"/>
    <cellStyle name="Vírgula 3 17 2 2" xfId="23448" xr:uid="{59041A0F-0EB5-4FCF-839F-FC3007EAB8FE}"/>
    <cellStyle name="Vírgula 3 17 3" xfId="20892" xr:uid="{2F30F0D6-0352-43D8-92C1-46098DABDB0A}"/>
    <cellStyle name="Vírgula 3 18" xfId="15658" xr:uid="{418E2176-1881-4EB3-A479-D178A353D965}"/>
    <cellStyle name="Vírgula 3 18 2" xfId="18228" xr:uid="{493D88F3-1DFD-4141-8DC4-A94F9B61C0CA}"/>
    <cellStyle name="Vírgula 3 18 2 2" xfId="23453" xr:uid="{55B104BC-092F-4159-B9A5-8FCBAD6F552F}"/>
    <cellStyle name="Vírgula 3 18 3" xfId="20897" xr:uid="{CC3BF4B7-4FA1-4CC3-9B42-E1F436C31E54}"/>
    <cellStyle name="Vírgula 3 19" xfId="15689" xr:uid="{70AD06B9-3073-4FA9-94A1-7A65706D6007}"/>
    <cellStyle name="Vírgula 3 19 2" xfId="20920" xr:uid="{5E18BA25-F4B4-49BF-ADD3-29C15B00665E}"/>
    <cellStyle name="Vírgula 3 2" xfId="67" xr:uid="{00000000-0005-0000-0000-000046000000}"/>
    <cellStyle name="Vírgula 3 2 10" xfId="15420" xr:uid="{9653211A-B5D4-4DD3-890A-462634D3678D}"/>
    <cellStyle name="Vírgula 3 2 10 2" xfId="17992" xr:uid="{F3182909-00EC-453D-9703-88B7C25817D5}"/>
    <cellStyle name="Vírgula 3 2 10 2 2" xfId="23218" xr:uid="{31D9F58A-F595-4952-9446-43CF1E7A942C}"/>
    <cellStyle name="Vírgula 3 2 10 3" xfId="20662" xr:uid="{1511C6BA-FC5C-4A60-929B-14147431878E}"/>
    <cellStyle name="Vírgula 3 2 11" xfId="15641" xr:uid="{36AB85EE-C741-45A5-8B46-F6C0CE4FF341}"/>
    <cellStyle name="Vírgula 3 2 11 2" xfId="18213" xr:uid="{523AA495-1BA0-48DC-9F2E-A2D3556B9398}"/>
    <cellStyle name="Vírgula 3 2 11 2 2" xfId="23439" xr:uid="{0D82F118-6505-4CFC-86E1-DEC4309184E1}"/>
    <cellStyle name="Vírgula 3 2 11 3" xfId="20883" xr:uid="{C0ED3FB0-583B-46BC-BF28-99D0D7850D38}"/>
    <cellStyle name="Vírgula 3 2 12" xfId="15654" xr:uid="{63E894FD-3248-46F8-97AB-CCB7691826B0}"/>
    <cellStyle name="Vírgula 3 2 12 2" xfId="18224" xr:uid="{2A6A8F54-FAC3-4F5F-8C53-8C4883A55369}"/>
    <cellStyle name="Vírgula 3 2 12 2 2" xfId="23449" xr:uid="{D4CF25C8-B610-42EF-8065-9BC4BECD7A88}"/>
    <cellStyle name="Vírgula 3 2 12 3" xfId="20893" xr:uid="{B595DE33-94F1-4F34-9468-87DC999F56DB}"/>
    <cellStyle name="Vírgula 3 2 13" xfId="15663" xr:uid="{60A1E3A9-03E3-487A-BAC0-AF30D15707CE}"/>
    <cellStyle name="Vírgula 3 2 13 2" xfId="18233" xr:uid="{CF4D62FA-7889-46F8-AA95-3156096F7AEC}"/>
    <cellStyle name="Vírgula 3 2 13 2 2" xfId="23458" xr:uid="{B509F41A-F607-4B9C-91B2-EAA8A23A8F84}"/>
    <cellStyle name="Vírgula 3 2 13 3" xfId="20902" xr:uid="{889F25B7-B27A-4D09-AE96-3D68780D70C7}"/>
    <cellStyle name="Vírgula 3 2 14" xfId="15718" xr:uid="{3D12F646-E3D5-47B5-959F-062F6467DA18}"/>
    <cellStyle name="Vírgula 3 2 14 2" xfId="20949" xr:uid="{88A53E73-6B25-4537-8E99-DA0971F03A71}"/>
    <cellStyle name="Vírgula 3 2 15" xfId="18341" xr:uid="{3C1BEC6B-D2B6-430F-B2A4-55646A6824B6}"/>
    <cellStyle name="Vírgula 3 2 16" xfId="7430" xr:uid="{083A1C9F-4C9C-4ACE-9193-CDA2BF42E75E}"/>
    <cellStyle name="Vírgula 3 2 2" xfId="164" xr:uid="{87E5969A-E997-48E1-BC9B-35E565591364}"/>
    <cellStyle name="Vírgula 3 2 2 10" xfId="9171" xr:uid="{9FEA3DB7-1F9B-4A41-91C3-D9442A657B57}"/>
    <cellStyle name="Vírgula 3 2 2 2" xfId="183" xr:uid="{7AD32520-7926-43CF-847F-7ABC75F206E5}"/>
    <cellStyle name="Vírgula 3 2 2 2 2" xfId="278" xr:uid="{241ABC18-820C-43FB-8DFB-EF5D3C14B569}"/>
    <cellStyle name="Vírgula 3 2 2 2 2 2" xfId="12732" xr:uid="{EB30B5A9-58EC-4AC5-A94A-739C42C98746}"/>
    <cellStyle name="Vírgula 3 2 2 2 2 2 2" xfId="16796" xr:uid="{D3363834-E4C3-494C-B9C0-DAC44648ED36}"/>
    <cellStyle name="Vírgula 3 2 2 2 2 2 2 2" xfId="22025" xr:uid="{C99C9D74-F5C6-4779-8A2E-7522BDD1730C}"/>
    <cellStyle name="Vírgula 3 2 2 2 2 2 3" xfId="19443" xr:uid="{12CD8E77-CCB4-4CB8-A17E-3BEC26E75D52}"/>
    <cellStyle name="Vírgula 3 2 2 2 2 3" xfId="14893" xr:uid="{BB13650B-38F2-4E8A-880A-A5303D6683E7}"/>
    <cellStyle name="Vírgula 3 2 2 2 2 3 2" xfId="17479" xr:uid="{55C1C6CC-3CA6-4634-9065-8213771538BB}"/>
    <cellStyle name="Vírgula 3 2 2 2 2 3 2 2" xfId="22705" xr:uid="{8F99A952-379B-4F44-961D-52D5FCD1E1D8}"/>
    <cellStyle name="Vírgula 3 2 2 2 2 3 3" xfId="20136" xr:uid="{91770FAA-5F5C-4FFC-8064-2D1CE973D935}"/>
    <cellStyle name="Vírgula 3 2 2 2 2 4" xfId="16183" xr:uid="{BABF2F7A-5EEE-4AE0-AD42-D4F15596F8DA}"/>
    <cellStyle name="Vírgula 3 2 2 2 2 4 2" xfId="21413" xr:uid="{724B77B5-9749-43AC-B44A-F72D1BC17104}"/>
    <cellStyle name="Vírgula 3 2 2 2 2 5" xfId="18831" xr:uid="{650315E7-ACE9-4644-B65D-792ED20B6430}"/>
    <cellStyle name="Vírgula 3 2 2 2 2 6" xfId="12090" xr:uid="{C248F254-E50B-4499-B18D-EB358B2BE236}"/>
    <cellStyle name="Vírgula 3 2 2 2 3" xfId="7333" xr:uid="{FCFFEF6A-D722-4662-9311-011E7DAC55E9}"/>
    <cellStyle name="Vírgula 3 2 2 2 3 2" xfId="12807" xr:uid="{73B3FD1C-D347-4461-81D2-52532701DEA0}"/>
    <cellStyle name="Vírgula 3 2 2 2 3 2 2" xfId="16867" xr:uid="{10F9B13A-12A5-4377-8C78-16063B968DAC}"/>
    <cellStyle name="Vírgula 3 2 2 2 3 2 2 2" xfId="22096" xr:uid="{EF309E25-0226-4924-85B5-01C1658469E1}"/>
    <cellStyle name="Vírgula 3 2 2 2 3 2 3" xfId="19514" xr:uid="{37B4B437-2CC2-454D-8227-0DEB8984A8F6}"/>
    <cellStyle name="Vírgula 3 2 2 2 3 3" xfId="15250" xr:uid="{FEEFC2EF-4262-4650-86F9-5A5EE967B5FE}"/>
    <cellStyle name="Vírgula 3 2 2 2 3 3 2" xfId="17835" xr:uid="{2A760622-52DB-480A-86CE-17F2E2F0D937}"/>
    <cellStyle name="Vírgula 3 2 2 2 3 3 2 2" xfId="23061" xr:uid="{5346B490-7A01-4BCD-85AC-9F30860BFA44}"/>
    <cellStyle name="Vírgula 3 2 2 2 3 3 3" xfId="20492" xr:uid="{2C1A170D-F9A5-4062-A00E-3908FF9466E6}"/>
    <cellStyle name="Vírgula 3 2 2 2 3 4" xfId="16254" xr:uid="{655BDA5D-2BF0-490A-9F4F-19BA4DD0257E}"/>
    <cellStyle name="Vírgula 3 2 2 2 3 4 2" xfId="21484" xr:uid="{50C3CE28-57BC-4074-A89C-6997A09BC586}"/>
    <cellStyle name="Vírgula 3 2 2 2 3 5" xfId="18902" xr:uid="{F44ADA39-3CAA-453C-B5B1-542F7F296D6C}"/>
    <cellStyle name="Vírgula 3 2 2 2 3 6" xfId="12181" xr:uid="{0CE00BE8-7B9B-419A-A370-9195523E9AE3}"/>
    <cellStyle name="Vírgula 3 2 2 2 4" xfId="12472" xr:uid="{790FE754-1942-4B3E-A596-2C8EB131D202}"/>
    <cellStyle name="Vírgula 3 2 2 2 4 2" xfId="16536" xr:uid="{C4D1C2FD-9C25-493D-82D2-3C49607148E1}"/>
    <cellStyle name="Vírgula 3 2 2 2 4 2 2" xfId="21765" xr:uid="{5323D6F5-1E52-4B1E-89EF-A0AAB4B627BF}"/>
    <cellStyle name="Vírgula 3 2 2 2 4 3" xfId="19183" xr:uid="{F204CEAD-717F-4A79-AEA7-8BE4380A2405}"/>
    <cellStyle name="Vírgula 3 2 2 2 5" xfId="13070" xr:uid="{7B7369B5-B208-43FD-A990-573FF8BEB51A}"/>
    <cellStyle name="Vírgula 3 2 2 2 5 2" xfId="17110" xr:uid="{EA403082-F60B-4698-A5BC-21811690BC7D}"/>
    <cellStyle name="Vírgula 3 2 2 2 5 2 2" xfId="22336" xr:uid="{48C5D14E-A845-46CB-96A5-52E18C69E731}"/>
    <cellStyle name="Vírgula 3 2 2 2 5 3" xfId="19754" xr:uid="{E06460C5-B665-4F86-AC8B-D873F6747420}"/>
    <cellStyle name="Vírgula 3 2 2 2 6" xfId="15624" xr:uid="{47E607C4-4642-4B14-B9A5-3FE1500559C9}"/>
    <cellStyle name="Vírgula 3 2 2 2 6 2" xfId="18196" xr:uid="{DE4AB623-4888-4B6C-A926-998C15267D2C}"/>
    <cellStyle name="Vírgula 3 2 2 2 6 2 2" xfId="23422" xr:uid="{1121A8ED-A04D-4125-A80E-31E6868D8965}"/>
    <cellStyle name="Vírgula 3 2 2 2 6 3" xfId="20866" xr:uid="{861C6029-7733-4585-AB26-D551A9BFBB70}"/>
    <cellStyle name="Vírgula 3 2 2 2 7" xfId="15923" xr:uid="{E39DFC1D-79BF-42E6-8FE2-3B1AC2EB4288}"/>
    <cellStyle name="Vírgula 3 2 2 2 7 2" xfId="21153" xr:uid="{906BD7DE-E2A4-4145-8350-23345AB327E2}"/>
    <cellStyle name="Vírgula 3 2 2 2 8" xfId="18571" xr:uid="{92C912F0-9D03-4D3B-9918-279B8A54345C}"/>
    <cellStyle name="Vírgula 3 2 2 2 9" xfId="11823" xr:uid="{E17EA050-8AA8-4150-B70F-3B83576A518C}"/>
    <cellStyle name="Vírgula 3 2 2 3" xfId="260" xr:uid="{0EC8EE20-3B03-4BC1-AC6D-C7890B1865C6}"/>
    <cellStyle name="Vírgula 3 2 2 3 2" xfId="12585" xr:uid="{E430E956-258B-4754-824D-59077DEAFCF4}"/>
    <cellStyle name="Vírgula 3 2 2 3 2 2" xfId="16649" xr:uid="{0FEF2BE1-095C-4A90-8ADB-D3D71782CC95}"/>
    <cellStyle name="Vírgula 3 2 2 3 2 2 2" xfId="21878" xr:uid="{541F1F92-7A79-46C4-B73B-F850FF9B66B2}"/>
    <cellStyle name="Vírgula 3 2 2 3 2 3" xfId="19296" xr:uid="{03EA4B5B-778F-4A8D-87DC-43CA18F62077}"/>
    <cellStyle name="Vírgula 3 2 2 3 3" xfId="14128" xr:uid="{FE6B9B7C-E57C-44BB-92DD-9ABCF2431BCC}"/>
    <cellStyle name="Vírgula 3 2 2 3 3 2" xfId="17322" xr:uid="{1039B22B-8D41-471A-8351-F383BA47C6EE}"/>
    <cellStyle name="Vírgula 3 2 2 3 3 2 2" xfId="22548" xr:uid="{29372216-A777-4BCF-9037-25A95C36BCD3}"/>
    <cellStyle name="Vírgula 3 2 2 3 3 3" xfId="19975" xr:uid="{7FB15CCD-1E48-4577-A5E4-E7B5FA2D57AA}"/>
    <cellStyle name="Vírgula 3 2 2 3 4" xfId="16036" xr:uid="{3FE04730-B25F-4BD4-B82E-81672B9A4F2A}"/>
    <cellStyle name="Vírgula 3 2 2 3 4 2" xfId="21266" xr:uid="{3F3F7D94-C339-4965-9389-C1178D85DE27}"/>
    <cellStyle name="Vírgula 3 2 2 3 5" xfId="18684" xr:uid="{34E7A93D-FB2A-480C-9A5D-9302A0503795}"/>
    <cellStyle name="Vírgula 3 2 2 3 6" xfId="11943" xr:uid="{896E5239-E822-4104-8E20-AFEB979EF361}"/>
    <cellStyle name="Vírgula 3 2 2 4" xfId="4172" xr:uid="{BB6AF6F8-AEF5-4DE1-87D5-9DFB8474B5DA}"/>
    <cellStyle name="Vírgula 3 2 2 4 2" xfId="12790" xr:uid="{068133A5-20B9-473E-BDDE-4C1F3F6736F5}"/>
    <cellStyle name="Vírgula 3 2 2 4 2 2" xfId="16850" xr:uid="{C666014E-CBD2-46C7-9E8D-ED86EAE8B32D}"/>
    <cellStyle name="Vírgula 3 2 2 4 2 2 2" xfId="22079" xr:uid="{DF8F2289-F07A-4302-96F7-EF788C0AF631}"/>
    <cellStyle name="Vírgula 3 2 2 4 2 3" xfId="19497" xr:uid="{0946A23E-F78D-4EBE-ADD7-4A35B9078402}"/>
    <cellStyle name="Vírgula 3 2 2 4 3" xfId="15103" xr:uid="{D91C1433-64D8-4882-B195-0BD58729C58D}"/>
    <cellStyle name="Vírgula 3 2 2 4 3 2" xfId="17688" xr:uid="{59C60460-E4BA-445C-BDC8-B65A71A36BA2}"/>
    <cellStyle name="Vírgula 3 2 2 4 3 2 2" xfId="22914" xr:uid="{FFC1BDF4-4E28-4B5D-90D8-73C188E6E2E9}"/>
    <cellStyle name="Vírgula 3 2 2 4 3 3" xfId="20345" xr:uid="{BFDA6410-F08B-4E07-9177-26F2860F6E0C}"/>
    <cellStyle name="Vírgula 3 2 2 4 4" xfId="16237" xr:uid="{FDDE3AE4-0832-4E4E-BCE6-7958431951AA}"/>
    <cellStyle name="Vírgula 3 2 2 4 4 2" xfId="21467" xr:uid="{6C3E040D-F5F3-48FA-A222-D0CE3918CB7C}"/>
    <cellStyle name="Vírgula 3 2 2 4 5" xfId="18885" xr:uid="{4FABA8A2-5029-4921-BCB4-9A7DF28C2CBC}"/>
    <cellStyle name="Vírgula 3 2 2 4 6" xfId="12163" xr:uid="{4FD64B4F-F012-4112-A8AA-FBC193119A33}"/>
    <cellStyle name="Vírgula 3 2 2 5" xfId="12305" xr:uid="{35DD9497-4805-45AA-A248-69E433D2947F}"/>
    <cellStyle name="Vírgula 3 2 2 5 2" xfId="16370" xr:uid="{7DD7126F-8911-420C-94FA-72EFF068074F}"/>
    <cellStyle name="Vírgula 3 2 2 5 2 2" xfId="21599" xr:uid="{564D6398-0864-48F2-B80F-201821EB4EBB}"/>
    <cellStyle name="Vírgula 3 2 2 5 3" xfId="19017" xr:uid="{2F1DBBC6-5772-40D7-B034-589EBBBADEFB}"/>
    <cellStyle name="Vírgula 3 2 2 6" xfId="12951" xr:uid="{867B3CA4-F432-43A9-B08A-E308E446765F}"/>
    <cellStyle name="Vírgula 3 2 2 6 2" xfId="16991" xr:uid="{156A4C90-EF78-49E2-89B6-C1FE89365B30}"/>
    <cellStyle name="Vírgula 3 2 2 6 2 2" xfId="22217" xr:uid="{194CC795-3A2C-4C98-88C0-211E17A1956C}"/>
    <cellStyle name="Vírgula 3 2 2 6 3" xfId="19635" xr:uid="{56690CB1-EDEC-4FCF-8447-44590687AA4D}"/>
    <cellStyle name="Vírgula 3 2 2 7" xfId="15477" xr:uid="{D6F721BB-3E7F-4A7D-8137-DD31996B7624}"/>
    <cellStyle name="Vírgula 3 2 2 7 2" xfId="18049" xr:uid="{364C967C-CC91-44EA-B651-8625FF7AE7D5}"/>
    <cellStyle name="Vírgula 3 2 2 7 2 2" xfId="23275" xr:uid="{B7606B28-E958-4CDA-9BB9-11FE1035B177}"/>
    <cellStyle name="Vírgula 3 2 2 7 3" xfId="20719" xr:uid="{8F9BA654-234E-40A9-BFE0-6118602977CE}"/>
    <cellStyle name="Vírgula 3 2 2 8" xfId="15776" xr:uid="{99544EDB-131A-43EA-9721-DF8059305B15}"/>
    <cellStyle name="Vírgula 3 2 2 8 2" xfId="21006" xr:uid="{3ABA090F-54CF-47D0-9283-491339819564}"/>
    <cellStyle name="Vírgula 3 2 2 9" xfId="18405" xr:uid="{961F5488-0692-4612-BD7A-C2A7B28A111E}"/>
    <cellStyle name="Vírgula 3 2 3" xfId="150" xr:uid="{147F916D-B2A3-483D-895F-A1EAC111A455}"/>
    <cellStyle name="Vírgula 3 2 3 2" xfId="246" xr:uid="{AC26EF2D-E57B-4501-96D0-93008A289D51}"/>
    <cellStyle name="Vírgula 3 2 3 2 2" xfId="12691" xr:uid="{EC99DD9C-9F21-44D9-9A1F-FA18A5C8E1BD}"/>
    <cellStyle name="Vírgula 3 2 3 2 2 2" xfId="16755" xr:uid="{C6CE6B67-41D4-4437-B3C1-3CCA5B21EAD2}"/>
    <cellStyle name="Vírgula 3 2 3 2 2 2 2" xfId="21984" xr:uid="{7362D4A6-38E6-4BF4-91CC-2280471C1EBA}"/>
    <cellStyle name="Vírgula 3 2 3 2 2 3" xfId="19402" xr:uid="{0AF29F50-DEF0-43FC-BA42-DC1203209890}"/>
    <cellStyle name="Vírgula 3 2 3 2 3" xfId="14845" xr:uid="{5793FBE9-B59C-41D5-B507-5E0A2353FA7A}"/>
    <cellStyle name="Vírgula 3 2 3 2 3 2" xfId="17434" xr:uid="{874DEE00-C64F-4346-93A2-C214A1B53CF1}"/>
    <cellStyle name="Vírgula 3 2 3 2 3 2 2" xfId="22660" xr:uid="{46B20B02-9C65-4629-8BA8-F4966A79116B}"/>
    <cellStyle name="Vírgula 3 2 3 2 3 3" xfId="20091" xr:uid="{B5D3D6A9-209F-4E90-81E5-3918CBD45052}"/>
    <cellStyle name="Vírgula 3 2 3 2 4" xfId="16142" xr:uid="{FE602091-1828-4A62-89E8-3A1144F29EF0}"/>
    <cellStyle name="Vírgula 3 2 3 2 4 2" xfId="21372" xr:uid="{3E62B149-8678-43C0-85A7-C272F3FDB668}"/>
    <cellStyle name="Vírgula 3 2 3 2 5" xfId="18790" xr:uid="{F56621CD-27B0-4B11-ADCA-F392EFE6D996}"/>
    <cellStyle name="Vírgula 3 2 3 2 6" xfId="12049" xr:uid="{9D200281-FACA-495A-B01C-870369C05A17}"/>
    <cellStyle name="Vírgula 3 2 3 3" xfId="7153" xr:uid="{1AC2EAA6-7BED-4ACE-8B9F-64AD5B5EE79C}"/>
    <cellStyle name="Vírgula 3 2 3 3 2" xfId="12777" xr:uid="{70F34753-3DB5-4EEB-B715-8A914B5EDF2B}"/>
    <cellStyle name="Vírgula 3 2 3 3 2 2" xfId="16837" xr:uid="{69BFEF95-90EF-47EA-BDD5-F95D2D760E6A}"/>
    <cellStyle name="Vírgula 3 2 3 3 2 2 2" xfId="22066" xr:uid="{E481AAA2-47DD-4279-8945-1BE7C40B0AB7}"/>
    <cellStyle name="Vírgula 3 2 3 3 2 3" xfId="19484" xr:uid="{8DEDC345-478D-4E28-B6ED-95893395F044}"/>
    <cellStyle name="Vírgula 3 2 3 3 3" xfId="15209" xr:uid="{BE211D24-2E9F-4304-BC06-8F6140D6D412}"/>
    <cellStyle name="Vírgula 3 2 3 3 3 2" xfId="17794" xr:uid="{932F1D94-BBB2-4235-9DB1-14915BB7DEC4}"/>
    <cellStyle name="Vírgula 3 2 3 3 3 2 2" xfId="23020" xr:uid="{4777D72E-CC93-4F8F-AF75-88BEDFD6723E}"/>
    <cellStyle name="Vírgula 3 2 3 3 3 3" xfId="20451" xr:uid="{7BC9D582-CBB2-4A3B-A23F-5598CFDA0A1F}"/>
    <cellStyle name="Vírgula 3 2 3 3 4" xfId="16224" xr:uid="{C4C76393-0570-47E9-BA1D-AD817143CDA4}"/>
    <cellStyle name="Vírgula 3 2 3 3 4 2" xfId="21454" xr:uid="{CD64A5C5-EA8B-4732-97A5-C3B18515D40C}"/>
    <cellStyle name="Vírgula 3 2 3 3 5" xfId="18872" xr:uid="{C805A28E-61F9-4110-B177-2D32D814B502}"/>
    <cellStyle name="Vírgula 3 2 3 3 6" xfId="12150" xr:uid="{02FAECD6-1F97-4552-9A60-ADD3FA52E8EE}"/>
    <cellStyle name="Vírgula 3 2 3 4" xfId="12420" xr:uid="{927C5B1E-2F79-43D2-A69C-BFC74D1E11E8}"/>
    <cellStyle name="Vírgula 3 2 3 4 2" xfId="16484" xr:uid="{93AF149C-BD35-4A33-A94B-37917705936B}"/>
    <cellStyle name="Vírgula 3 2 3 4 2 2" xfId="21713" xr:uid="{D048E826-8561-4E8C-AC66-98AB71F47DF5}"/>
    <cellStyle name="Vírgula 3 2 3 4 3" xfId="19131" xr:uid="{91EBAE4C-7B48-4D78-8F29-E4531AAEF173}"/>
    <cellStyle name="Vírgula 3 2 3 5" xfId="13071" xr:uid="{CFA041AF-09D6-409C-ACD4-666B853260B8}"/>
    <cellStyle name="Vírgula 3 2 3 5 2" xfId="17111" xr:uid="{ED444D68-3660-4BC3-9513-691F9DA46279}"/>
    <cellStyle name="Vírgula 3 2 3 5 2 2" xfId="22337" xr:uid="{C7AD409A-A1A3-4D8F-AF60-11678862B88F}"/>
    <cellStyle name="Vírgula 3 2 3 5 3" xfId="19755" xr:uid="{D261A020-73BC-48FD-9076-70746AA064EC}"/>
    <cellStyle name="Vírgula 3 2 3 6" xfId="15583" xr:uid="{5E3FA568-C682-4973-9A94-C37C8894160F}"/>
    <cellStyle name="Vírgula 3 2 3 6 2" xfId="18155" xr:uid="{9DD0EBB0-F480-4CF4-80A7-99AA3C9D07C1}"/>
    <cellStyle name="Vírgula 3 2 3 6 2 2" xfId="23381" xr:uid="{6140F8AB-6623-48C8-A0F1-989AF6FE4737}"/>
    <cellStyle name="Vírgula 3 2 3 6 3" xfId="20825" xr:uid="{2A13CA46-BBB0-4573-BC22-0AE426926E7E}"/>
    <cellStyle name="Vírgula 3 2 3 7" xfId="15882" xr:uid="{AC524B81-5E13-41FF-B707-9CBD8DBCFF1D}"/>
    <cellStyle name="Vírgula 3 2 3 7 2" xfId="21112" xr:uid="{F6CB484F-9B92-4B68-A3F2-30CFC1214F78}"/>
    <cellStyle name="Vírgula 3 2 3 8" xfId="18519" xr:uid="{3B049760-57A8-4DC0-A83C-B24FC7D06E9E}"/>
    <cellStyle name="Vírgula 3 2 3 9" xfId="11750" xr:uid="{A7DDA552-3B30-46A9-9124-46CE6A408C53}"/>
    <cellStyle name="Vírgula 3 2 4" xfId="4128" xr:uid="{7CB60DD3-4078-41FC-8EFA-1FAEEE2B47BA}"/>
    <cellStyle name="Vírgula 3 2 4 2" xfId="11933" xr:uid="{B1AAFDDE-4A5F-49ED-A133-C4179AD0EFE1}"/>
    <cellStyle name="Vírgula 3 2 4 2 2" xfId="12575" xr:uid="{AA5FB2D9-F824-4842-B94E-67A88B09B316}"/>
    <cellStyle name="Vírgula 3 2 4 2 2 2" xfId="16639" xr:uid="{A42CF754-7268-4D82-98B3-8577ADAA2EA1}"/>
    <cellStyle name="Vírgula 3 2 4 2 2 2 2" xfId="21868" xr:uid="{7BD0CFD3-F526-4671-A9FA-888A704056BA}"/>
    <cellStyle name="Vírgula 3 2 4 2 2 3" xfId="19286" xr:uid="{4CAE2061-FD56-4196-A93B-3F666614BDD8}"/>
    <cellStyle name="Vírgula 3 2 4 2 3" xfId="15093" xr:uid="{DFAC9B30-47D0-411C-9F47-595574BB27CA}"/>
    <cellStyle name="Vírgula 3 2 4 2 3 2" xfId="17678" xr:uid="{81DCA105-7130-4AE2-91C3-67B53B640198}"/>
    <cellStyle name="Vírgula 3 2 4 2 3 2 2" xfId="22904" xr:uid="{6C980CF7-5892-402E-A1FA-0EFDCF12B029}"/>
    <cellStyle name="Vírgula 3 2 4 2 3 3" xfId="20335" xr:uid="{26A9EDD5-50CC-4CFB-858D-812585AA368B}"/>
    <cellStyle name="Vírgula 3 2 4 2 4" xfId="16026" xr:uid="{A0D9AD4B-469C-434F-85FD-52F4011974FE}"/>
    <cellStyle name="Vírgula 3 2 4 2 4 2" xfId="21256" xr:uid="{05C72672-23D3-45E8-B3C1-B3821F4D9363}"/>
    <cellStyle name="Vírgula 3 2 4 2 5" xfId="18674" xr:uid="{99C142F7-4EEE-48C6-AA6D-2BFBB6E3F3E8}"/>
    <cellStyle name="Vírgula 3 2 4 3" xfId="12293" xr:uid="{AF32162E-30AC-46D0-94D2-B92FF5A47D5D}"/>
    <cellStyle name="Vírgula 3 2 4 3 2" xfId="16358" xr:uid="{61228971-3484-4817-A01D-D563FF24008E}"/>
    <cellStyle name="Vírgula 3 2 4 3 2 2" xfId="21587" xr:uid="{516E38AF-F82C-40EA-B27D-909B63A2D9E4}"/>
    <cellStyle name="Vírgula 3 2 4 3 3" xfId="19005" xr:uid="{16A087F2-3E3E-450C-A84F-186DB21F8F27}"/>
    <cellStyle name="Vírgula 3 2 4 4" xfId="13072" xr:uid="{F6C32269-EA04-492A-9A7B-A716765D0606}"/>
    <cellStyle name="Vírgula 3 2 4 4 2" xfId="17112" xr:uid="{51ABDD1E-966B-47CD-81E5-20A90A741560}"/>
    <cellStyle name="Vírgula 3 2 4 4 2 2" xfId="22338" xr:uid="{02D2558F-FC83-4D0F-A3E7-B2652A232E99}"/>
    <cellStyle name="Vírgula 3 2 4 4 3" xfId="19756" xr:uid="{770AAC7D-329D-4E9C-8482-6A099B8612A0}"/>
    <cellStyle name="Vírgula 3 2 4 5" xfId="15467" xr:uid="{66B8904E-BFD5-4AFA-8C3C-5C3612B8F058}"/>
    <cellStyle name="Vírgula 3 2 4 5 2" xfId="18039" xr:uid="{49BA9F59-F33D-4DED-8D28-3C06CC6869F8}"/>
    <cellStyle name="Vírgula 3 2 4 5 2 2" xfId="23265" xr:uid="{C0BAC881-50CB-4410-BBA4-3736F6120776}"/>
    <cellStyle name="Vírgula 3 2 4 5 3" xfId="20709" xr:uid="{42247066-348B-46E0-9F6D-D6B85D07A189}"/>
    <cellStyle name="Vírgula 3 2 4 6" xfId="15766" xr:uid="{E347F1E5-A918-4F1D-8237-11AB00677097}"/>
    <cellStyle name="Vírgula 3 2 4 6 2" xfId="20996" xr:uid="{A235B235-1315-4C08-90A4-E344B1C3EC10}"/>
    <cellStyle name="Vírgula 3 2 4 7" xfId="18393" xr:uid="{9D00486B-478A-4C1C-B370-6B0F5E621089}"/>
    <cellStyle name="Vírgula 3 2 4 8" xfId="9149" xr:uid="{57489ABA-C23C-470F-82ED-DF5CA7DDCEDF}"/>
    <cellStyle name="Vírgula 3 2 5" xfId="7294" xr:uid="{41F8485A-E719-495B-9934-0D37A8C8BE8E}"/>
    <cellStyle name="Vírgula 3 2 5 2" xfId="12072" xr:uid="{8C1FFEB9-CDA6-4F04-A06D-64F318B7BDC8}"/>
    <cellStyle name="Vírgula 3 2 5 2 2" xfId="12714" xr:uid="{C7BF081C-5E29-4D17-AAF9-E488DA75FB02}"/>
    <cellStyle name="Vírgula 3 2 5 2 2 2" xfId="16778" xr:uid="{48CD4151-54F9-4D2F-8926-59AE438CAD6D}"/>
    <cellStyle name="Vírgula 3 2 5 2 2 2 2" xfId="22007" xr:uid="{2B77FE24-1EB1-4A2A-87CF-5EA690CC23BB}"/>
    <cellStyle name="Vírgula 3 2 5 2 2 3" xfId="19425" xr:uid="{994698A6-30F6-4B4F-B649-9E4A25ECDA6A}"/>
    <cellStyle name="Vírgula 3 2 5 2 3" xfId="15232" xr:uid="{74CD8D84-8602-46F4-96F9-ABD3B9062EDA}"/>
    <cellStyle name="Vírgula 3 2 5 2 3 2" xfId="17817" xr:uid="{070D81AF-2EF3-4147-A05B-8E0CA31E2A3D}"/>
    <cellStyle name="Vírgula 3 2 5 2 3 2 2" xfId="23043" xr:uid="{D32E3175-20A5-4B4A-9D66-365D19D81E9C}"/>
    <cellStyle name="Vírgula 3 2 5 2 3 3" xfId="20474" xr:uid="{33BD4801-06C6-404E-BEBA-546100E7987E}"/>
    <cellStyle name="Vírgula 3 2 5 2 4" xfId="16165" xr:uid="{BA8166F1-EB2F-45A0-AC53-2DAE8E291F82}"/>
    <cellStyle name="Vírgula 3 2 5 2 4 2" xfId="21395" xr:uid="{5A2F1BD6-5AB7-4B30-A17C-37057C01D583}"/>
    <cellStyle name="Vírgula 3 2 5 2 5" xfId="18813" xr:uid="{1BACF383-B71D-4B5C-AEBA-38FC4A9010E4}"/>
    <cellStyle name="Vírgula 3 2 5 3" xfId="12453" xr:uid="{9344A256-E087-436A-8F81-617A5F6DA787}"/>
    <cellStyle name="Vírgula 3 2 5 3 2" xfId="16517" xr:uid="{BD775F7C-ED11-430E-802C-A7CA171F21C2}"/>
    <cellStyle name="Vírgula 3 2 5 3 2 2" xfId="21746" xr:uid="{ABB69920-1FA5-4C93-A6B2-7739B4B6F3CD}"/>
    <cellStyle name="Vírgula 3 2 5 3 3" xfId="19164" xr:uid="{63B5A7C3-6D87-4959-BC59-48735A65B54C}"/>
    <cellStyle name="Vírgula 3 2 5 4" xfId="14878" xr:uid="{1D1286F4-E9EF-4A32-8FA3-10F6D1CEEDCB}"/>
    <cellStyle name="Vírgula 3 2 5 4 2" xfId="17465" xr:uid="{655D6F5E-EA25-43F8-81B8-1C1AA77C35FC}"/>
    <cellStyle name="Vírgula 3 2 5 4 2 2" xfId="22691" xr:uid="{6BB48350-BCA3-4B9E-85DD-2A59FA51510D}"/>
    <cellStyle name="Vírgula 3 2 5 4 3" xfId="20122" xr:uid="{EE6BBD80-4EB3-40F9-94FA-082C01C6B8C5}"/>
    <cellStyle name="Vírgula 3 2 5 5" xfId="15606" xr:uid="{B1FDFD76-911D-4CF6-9522-DDB7A4639A32}"/>
    <cellStyle name="Vírgula 3 2 5 5 2" xfId="18178" xr:uid="{2172A4CA-A6DC-449D-ACBE-DB770106454F}"/>
    <cellStyle name="Vírgula 3 2 5 5 2 2" xfId="23404" xr:uid="{8E7CE853-9E00-4E3E-9A47-93BF9B92BEC2}"/>
    <cellStyle name="Vírgula 3 2 5 5 3" xfId="20848" xr:uid="{C9D48B0C-1927-4746-B166-150F1A74EB99}"/>
    <cellStyle name="Vírgula 3 2 5 6" xfId="15905" xr:uid="{51A4237D-A291-4659-938D-025430286B4C}"/>
    <cellStyle name="Vírgula 3 2 5 6 2" xfId="21135" xr:uid="{DC4716F4-0E6E-4868-A9BE-FC9C0DC0EE2B}"/>
    <cellStyle name="Vírgula 3 2 5 7" xfId="18552" xr:uid="{A108C668-D89A-464E-8A26-50A4D724AD58}"/>
    <cellStyle name="Vírgula 3 2 5 8" xfId="11798" xr:uid="{55D55880-7D7F-4B3E-BC2C-BB2DEB8AAC8A}"/>
    <cellStyle name="Vírgula 3 2 6" xfId="2168" xr:uid="{753C16BC-F2CD-43C5-A8CA-9B1769D99B33}"/>
    <cellStyle name="Vírgula 3 2 6 2" xfId="12528" xr:uid="{83BD15A2-7D15-4FB9-A979-7C548C8075E7}"/>
    <cellStyle name="Vírgula 3 2 6 2 2" xfId="16592" xr:uid="{51423FD4-6E73-42BC-B95C-2346AC8A87C8}"/>
    <cellStyle name="Vírgula 3 2 6 2 2 2" xfId="21821" xr:uid="{E3FD9CF6-23A4-41C1-A7A3-7BC1B4E58C0D}"/>
    <cellStyle name="Vírgula 3 2 6 2 3" xfId="19239" xr:uid="{C10758F3-E90E-4500-B1D2-C68000243E65}"/>
    <cellStyle name="Vírgula 3 2 6 3" xfId="13424" xr:uid="{56A4C9B3-7479-4B98-977C-AC63D4745108}"/>
    <cellStyle name="Vírgula 3 2 6 3 2" xfId="17278" xr:uid="{0382BB2F-D7AA-4B86-8509-16CF44E2E25D}"/>
    <cellStyle name="Vírgula 3 2 6 3 2 2" xfId="22504" xr:uid="{F2D7950E-C21F-4466-B196-83C9B6AA3949}"/>
    <cellStyle name="Vírgula 3 2 6 3 3" xfId="19926" xr:uid="{0A1D5B37-43EB-496A-AA89-5BC1161F710B}"/>
    <cellStyle name="Vírgula 3 2 6 4" xfId="15979" xr:uid="{97A0AD94-67C5-42DA-92A6-C098A4ED5469}"/>
    <cellStyle name="Vírgula 3 2 6 4 2" xfId="21209" xr:uid="{ABF72D3C-01C8-4617-8BC1-843776C89C80}"/>
    <cellStyle name="Vírgula 3 2 6 5" xfId="18627" xr:uid="{20638B07-55EA-4876-AFAA-652C5D46C531}"/>
    <cellStyle name="Vírgula 3 2 6 6" xfId="11886" xr:uid="{37A8B84A-4FC7-4CE1-A95C-CC1B500E6BA3}"/>
    <cellStyle name="Vírgula 3 2 7" xfId="12114" xr:uid="{F15CDD48-9804-48DB-9AD0-62D5F7D2FEDA}"/>
    <cellStyle name="Vírgula 3 2 7 2" xfId="12752" xr:uid="{5578DBD7-777D-494A-81FB-952976A7F0A1}"/>
    <cellStyle name="Vírgula 3 2 7 2 2" xfId="16813" xr:uid="{A29CBFC8-C31C-4CE1-AA37-9E669DB28FB0}"/>
    <cellStyle name="Vírgula 3 2 7 2 2 2" xfId="22042" xr:uid="{1E7CE32C-02D4-41BB-A78A-749BDD49E355}"/>
    <cellStyle name="Vírgula 3 2 7 2 3" xfId="19460" xr:uid="{6285D707-BD1E-4342-B031-B56BC43B49F2}"/>
    <cellStyle name="Vírgula 3 2 7 3" xfId="15046" xr:uid="{5223C873-F5BA-44D8-9A02-F8155EFEDAE0}"/>
    <cellStyle name="Vírgula 3 2 7 3 2" xfId="17631" xr:uid="{05440583-D15B-45F7-99B2-8C3A2C80C7B1}"/>
    <cellStyle name="Vírgula 3 2 7 3 2 2" xfId="22857" xr:uid="{D68BA097-889F-45B4-9B66-BCEE845C9D67}"/>
    <cellStyle name="Vírgula 3 2 7 3 3" xfId="20288" xr:uid="{03DCE952-4126-47EF-A080-719339993FB4}"/>
    <cellStyle name="Vírgula 3 2 7 4" xfId="16200" xr:uid="{04BF7CD7-F482-4B32-8BAB-E0BE136405AE}"/>
    <cellStyle name="Vírgula 3 2 7 4 2" xfId="21430" xr:uid="{9B749450-C013-4389-9B2C-BD1699C690B6}"/>
    <cellStyle name="Vírgula 3 2 7 5" xfId="18848" xr:uid="{6302C955-6F1D-4D4B-832F-DCAA0F475161}"/>
    <cellStyle name="Vírgula 3 2 8" xfId="12238" xr:uid="{C23ED9B3-62C9-4F4C-89A3-2E1C942D5DB9}"/>
    <cellStyle name="Vírgula 3 2 8 2" xfId="16305" xr:uid="{43002D32-F42E-4E52-A601-57E5728ABF4D}"/>
    <cellStyle name="Vírgula 3 2 8 2 2" xfId="21534" xr:uid="{7FC81022-0199-4AE9-8829-928AC904E21A}"/>
    <cellStyle name="Vírgula 3 2 8 3" xfId="18952" xr:uid="{D92532F1-A6B9-404F-9037-8F280149DB29}"/>
    <cellStyle name="Vírgula 3 2 9" xfId="12901" xr:uid="{9D339940-EFF1-403F-8A86-9D61E4026415}"/>
    <cellStyle name="Vírgula 3 2 9 2" xfId="16941" xr:uid="{AD7E1047-43BE-4668-BA34-2AD505FE281F}"/>
    <cellStyle name="Vírgula 3 2 9 2 2" xfId="22167" xr:uid="{026F1FF7-02E4-42EF-818C-B1FCDA0E55A0}"/>
    <cellStyle name="Vírgula 3 2 9 3" xfId="19585" xr:uid="{EDDDFAD4-1ACD-482A-A53A-1CC9EDCF2B82}"/>
    <cellStyle name="Vírgula 3 20" xfId="18312" xr:uid="{D7692D90-EADB-403C-8CBE-0AC5439CF94A}"/>
    <cellStyle name="Vírgula 3 21" xfId="7377" xr:uid="{CDECC3C4-1A62-4563-BC1F-35F74472058E}"/>
    <cellStyle name="Vírgula 3 3" xfId="89" xr:uid="{C09760CB-07D6-420F-95E7-0B678281CC31}"/>
    <cellStyle name="Vírgula 3 3 10" xfId="10513" xr:uid="{438D05E0-9E78-4BE1-9454-6A2087799774}"/>
    <cellStyle name="Vírgula 3 3 2" xfId="181" xr:uid="{87F7095E-E8B7-4704-B51C-43A6C162C212}"/>
    <cellStyle name="Vírgula 3 3 2 2" xfId="276" xr:uid="{891B3A32-08B1-4881-8F7B-B9941FBFE03C}"/>
    <cellStyle name="Vírgula 3 3 2 2 2" xfId="12731" xr:uid="{3BD53585-56CE-485C-8618-DD70D2536DAE}"/>
    <cellStyle name="Vírgula 3 3 2 2 2 2" xfId="16795" xr:uid="{590CA9AD-51F3-4340-8176-6294915C3BFF}"/>
    <cellStyle name="Vírgula 3 3 2 2 2 2 2" xfId="22024" xr:uid="{109373DC-C5BE-4247-B61B-010D2474F56A}"/>
    <cellStyle name="Vírgula 3 3 2 2 2 3" xfId="19442" xr:uid="{6BC80B5C-368A-4678-84BC-1452AC52B7C9}"/>
    <cellStyle name="Vírgula 3 3 2 2 3" xfId="14892" xr:uid="{FE858DA6-0108-49E3-8683-34903340FB45}"/>
    <cellStyle name="Vírgula 3 3 2 2 3 2" xfId="17478" xr:uid="{4C36E830-DC46-4759-ABF0-465674FFA7B4}"/>
    <cellStyle name="Vírgula 3 3 2 2 3 2 2" xfId="22704" xr:uid="{C6F2CC47-3C92-4DC0-85D2-80DA6C4E37CA}"/>
    <cellStyle name="Vírgula 3 3 2 2 3 3" xfId="20135" xr:uid="{B1A38FB6-41F6-4C89-B91E-BC7D711F565F}"/>
    <cellStyle name="Vírgula 3 3 2 2 4" xfId="16182" xr:uid="{C45D6490-A8E4-4167-B188-9FCEBA66DFED}"/>
    <cellStyle name="Vírgula 3 3 2 2 4 2" xfId="21412" xr:uid="{63566F5B-88ED-45A6-939C-E269295C8A3E}"/>
    <cellStyle name="Vírgula 3 3 2 2 5" xfId="18830" xr:uid="{D5FD51E9-008B-46C7-BE21-85E9C553DCD5}"/>
    <cellStyle name="Vírgula 3 3 2 2 6" xfId="12089" xr:uid="{6CDF59EA-14B1-47FF-A93A-B33AA36BCA4C}"/>
    <cellStyle name="Vírgula 3 3 2 3" xfId="7332" xr:uid="{F0A2B7D2-AD0D-4CD8-85A2-796C6D1E6068}"/>
    <cellStyle name="Vírgula 3 3 2 3 2" xfId="12805" xr:uid="{2059B120-EC2D-43D4-98A6-2CE9A245A974}"/>
    <cellStyle name="Vírgula 3 3 2 3 2 2" xfId="16865" xr:uid="{AAEA925F-C0EC-4B94-B797-0D86AF5807B6}"/>
    <cellStyle name="Vírgula 3 3 2 3 2 2 2" xfId="22094" xr:uid="{9597F7BB-4A8D-4916-A707-E36236F311F7}"/>
    <cellStyle name="Vírgula 3 3 2 3 2 3" xfId="19512" xr:uid="{576F0282-4521-4A2B-A22D-B72D195D4A63}"/>
    <cellStyle name="Vírgula 3 3 2 3 3" xfId="15249" xr:uid="{15905072-E2E4-4F7E-A8CA-01A4B95956B0}"/>
    <cellStyle name="Vírgula 3 3 2 3 3 2" xfId="17834" xr:uid="{5C5F8881-905D-4890-BCAC-2A543EA4B821}"/>
    <cellStyle name="Vírgula 3 3 2 3 3 2 2" xfId="23060" xr:uid="{803F1759-A672-42CF-A6BF-30D50E8BA4C0}"/>
    <cellStyle name="Vírgula 3 3 2 3 3 3" xfId="20491" xr:uid="{C25B7714-AF03-4609-9883-4459FB307DC3}"/>
    <cellStyle name="Vírgula 3 3 2 3 4" xfId="16252" xr:uid="{4F76AB66-ABB6-46AE-AFAB-4E4139681E56}"/>
    <cellStyle name="Vírgula 3 3 2 3 4 2" xfId="21482" xr:uid="{B22B9036-B29E-428D-8804-B876218DB4F1}"/>
    <cellStyle name="Vírgula 3 3 2 3 5" xfId="18900" xr:uid="{9BB9AA36-4118-46DD-825D-F09D283CFEB0}"/>
    <cellStyle name="Vírgula 3 3 2 3 6" xfId="12179" xr:uid="{A12A11E1-A00B-4B33-9710-EDB21C50A2F9}"/>
    <cellStyle name="Vírgula 3 3 2 4" xfId="12471" xr:uid="{0A718CD1-BC3F-417F-863B-FB203FCCBE14}"/>
    <cellStyle name="Vírgula 3 3 2 4 2" xfId="16535" xr:uid="{190D664F-CB02-4C53-8D7D-C223A30EE530}"/>
    <cellStyle name="Vírgula 3 3 2 4 2 2" xfId="21764" xr:uid="{818C82BE-3E91-4E7E-83D9-A4EBEB760AF4}"/>
    <cellStyle name="Vírgula 3 3 2 4 3" xfId="19182" xr:uid="{FC0C0F88-5DA7-4F44-8F93-2C1AA3461146}"/>
    <cellStyle name="Vírgula 3 3 2 5" xfId="13073" xr:uid="{CAC749D4-CD7B-463F-8B16-54CE0817C80A}"/>
    <cellStyle name="Vírgula 3 3 2 5 2" xfId="17113" xr:uid="{9E92C062-24A9-429A-9155-885F80D1BB3F}"/>
    <cellStyle name="Vírgula 3 3 2 5 2 2" xfId="22339" xr:uid="{38EFE8BF-CD46-45BA-9C0C-8BEE38A7A3A1}"/>
    <cellStyle name="Vírgula 3 3 2 5 3" xfId="19757" xr:uid="{8D2C0D6D-8CCB-443F-9F33-E4F332157A14}"/>
    <cellStyle name="Vírgula 3 3 2 6" xfId="15623" xr:uid="{5C9B77ED-FADD-4E3A-8F6D-7739E8FD1C8C}"/>
    <cellStyle name="Vírgula 3 3 2 6 2" xfId="18195" xr:uid="{F7B6F59B-C28F-4EB3-9535-A18ACA52F735}"/>
    <cellStyle name="Vírgula 3 3 2 6 2 2" xfId="23421" xr:uid="{B69798AE-49EC-49BE-8AA0-D49F4F1A3E27}"/>
    <cellStyle name="Vírgula 3 3 2 6 3" xfId="20865" xr:uid="{547523E2-8528-4217-AD32-E8E49D00F4CE}"/>
    <cellStyle name="Vírgula 3 3 2 7" xfId="15922" xr:uid="{A819612A-932D-497D-82D1-FE241B641280}"/>
    <cellStyle name="Vírgula 3 3 2 7 2" xfId="21152" xr:uid="{2DBF4CEB-C44F-4C59-B7D6-9DD1A9006570}"/>
    <cellStyle name="Vírgula 3 3 2 8" xfId="18570" xr:uid="{73310526-C24D-46A8-9A90-D406B297835D}"/>
    <cellStyle name="Vírgula 3 3 2 9" xfId="11822" xr:uid="{9809435B-57F6-416B-A7F2-AD2E3BC80272}"/>
    <cellStyle name="Vírgula 3 3 3" xfId="162" xr:uid="{02671F27-8B78-40F1-B691-958E62CECD03}"/>
    <cellStyle name="Vírgula 3 3 3 2" xfId="258" xr:uid="{ED3D57E1-84C8-47B9-9600-D24E51294D11}"/>
    <cellStyle name="Vírgula 3 3 3 2 2" xfId="12788" xr:uid="{0EE59BDC-1D99-46E3-B1B9-5B615BC94797}"/>
    <cellStyle name="Vírgula 3 3 3 2 2 2" xfId="16848" xr:uid="{CE20EBFF-1D1D-4A3A-BA2D-B21C342E5E07}"/>
    <cellStyle name="Vírgula 3 3 3 2 2 2 2" xfId="22077" xr:uid="{5B7C64F4-E14E-4E6F-B30C-C25222FBF183}"/>
    <cellStyle name="Vírgula 3 3 3 2 2 3" xfId="19495" xr:uid="{FCF7DE70-0C6E-47D9-8321-CE3DF00F93ED}"/>
    <cellStyle name="Vírgula 3 3 3 2 3" xfId="16235" xr:uid="{1400F5D3-1169-4DFC-B079-A9A8CC22453C}"/>
    <cellStyle name="Vírgula 3 3 3 2 3 2" xfId="21465" xr:uid="{376EC7B4-60B5-4718-B357-BCA75151886C}"/>
    <cellStyle name="Vírgula 3 3 3 2 4" xfId="18883" xr:uid="{688A8D02-42AF-4CED-8C0F-5539EAC9C7BA}"/>
    <cellStyle name="Vírgula 3 3 3 2 5" xfId="12161" xr:uid="{210D2775-7E7E-4CF9-963F-359C38FB1E25}"/>
    <cellStyle name="Vírgula 3 3 3 3" xfId="12654" xr:uid="{7EEEEA18-98C8-4561-A61E-705FFAF645C7}"/>
    <cellStyle name="Vírgula 3 3 3 3 2" xfId="16718" xr:uid="{EB426DB1-4EED-448C-BB44-6A8FA1B51B89}"/>
    <cellStyle name="Vírgula 3 3 3 3 2 2" xfId="21947" xr:uid="{5CA7404B-CD6E-4334-BA54-9B0BB8A36C6C}"/>
    <cellStyle name="Vírgula 3 3 3 3 3" xfId="19365" xr:uid="{BD660BA5-792D-42EC-9DEE-461DEFFE02AC}"/>
    <cellStyle name="Vírgula 3 3 3 4" xfId="14801" xr:uid="{D5EDFAD6-1808-4016-9CFC-C454095D0C49}"/>
    <cellStyle name="Vírgula 3 3 3 4 2" xfId="17395" xr:uid="{E8DF485B-14F1-43CA-A350-6F4F25197B82}"/>
    <cellStyle name="Vírgula 3 3 3 4 2 2" xfId="22621" xr:uid="{8462A76B-7D5D-4ECD-91E8-954A1CC36326}"/>
    <cellStyle name="Vírgula 3 3 3 4 3" xfId="20048" xr:uid="{465D273D-3631-44F1-BDF5-C105532B0D1B}"/>
    <cellStyle name="Vírgula 3 3 3 5" xfId="16105" xr:uid="{5A0EEEBB-6E6F-4827-B534-E3F30DB5B75E}"/>
    <cellStyle name="Vírgula 3 3 3 5 2" xfId="21335" xr:uid="{F164797E-680A-4A16-A10B-6CAD2C1F27E7}"/>
    <cellStyle name="Vírgula 3 3 3 6" xfId="18753" xr:uid="{B4BD339C-A97D-4415-BC6D-2A656499637F}"/>
    <cellStyle name="Vírgula 3 3 3 7" xfId="12012" xr:uid="{77838C73-2025-493C-9937-0C9B629AC0FE}"/>
    <cellStyle name="Vírgula 3 3 4" xfId="214" xr:uid="{4D69B977-20D9-4CDA-A0AF-96511613A227}"/>
    <cellStyle name="Vírgula 3 3 4 2" xfId="12768" xr:uid="{D418ADA8-85D6-485F-B7F6-44867456C9FB}"/>
    <cellStyle name="Vírgula 3 3 4 2 2" xfId="16828" xr:uid="{D7CF0D1E-403A-4C13-A11E-C19274F88F08}"/>
    <cellStyle name="Vírgula 3 3 4 2 2 2" xfId="22057" xr:uid="{B9611509-5DCB-43AE-B19A-06B5D2BA64DF}"/>
    <cellStyle name="Vírgula 3 3 4 2 3" xfId="19475" xr:uid="{5C8567D0-99E0-4685-AE71-179168A81C74}"/>
    <cellStyle name="Vírgula 3 3 4 3" xfId="15172" xr:uid="{8F60E86A-38C5-4510-B986-F8CF8058CE2C}"/>
    <cellStyle name="Vírgula 3 3 4 3 2" xfId="17757" xr:uid="{4F5AEC30-0B2E-435E-993C-5B5340C6CDE0}"/>
    <cellStyle name="Vírgula 3 3 4 3 2 2" xfId="22983" xr:uid="{B94BC246-A1B2-4028-88C1-8573592FF52B}"/>
    <cellStyle name="Vírgula 3 3 4 3 3" xfId="20414" xr:uid="{6D2E4FC8-EE76-4CF1-9BDD-B9D259ADFE16}"/>
    <cellStyle name="Vírgula 3 3 4 4" xfId="16215" xr:uid="{16C48AA0-2841-44A8-87EC-ADDC77B18D08}"/>
    <cellStyle name="Vírgula 3 3 4 4 2" xfId="21445" xr:uid="{05241C6B-DD3F-4916-AD16-36A455C1E970}"/>
    <cellStyle name="Vírgula 3 3 4 5" xfId="18863" xr:uid="{3216FB5A-41B7-4B46-A41F-6C03C433170B}"/>
    <cellStyle name="Vírgula 3 3 4 6" xfId="12138" xr:uid="{69D51732-897B-413B-9DE5-677DF592ACF2}"/>
    <cellStyle name="Vírgula 3 3 5" xfId="5906" xr:uid="{19A6AF97-1085-455D-B8E2-F13BDAAB3E57}"/>
    <cellStyle name="Vírgula 3 3 5 2" xfId="16445" xr:uid="{7949CADF-58C3-400F-B9EF-AC74DB761B5A}"/>
    <cellStyle name="Vírgula 3 3 5 2 2" xfId="21674" xr:uid="{0F63AEE2-49B3-4513-B087-6A7E2EF4F427}"/>
    <cellStyle name="Vírgula 3 3 5 3" xfId="19092" xr:uid="{DDF4DBF8-5D14-4BDE-A8D9-0E0486F716A5}"/>
    <cellStyle name="Vírgula 3 3 5 4" xfId="12381" xr:uid="{D7589517-8737-443D-A1F8-1A4EC17155E2}"/>
    <cellStyle name="Vírgula 3 3 6" xfId="12925" xr:uid="{760B4C70-545E-49B7-BEAC-ABD60E774509}"/>
    <cellStyle name="Vírgula 3 3 6 2" xfId="16965" xr:uid="{AB7A6E5B-D4E8-4495-B458-D0A85EF880DC}"/>
    <cellStyle name="Vírgula 3 3 6 2 2" xfId="22191" xr:uid="{B58E3BF0-A56C-4D0E-BB36-98D25B408E5B}"/>
    <cellStyle name="Vírgula 3 3 6 3" xfId="19609" xr:uid="{3E5C6331-03A5-45A3-BFA5-B1A0C436C14B}"/>
    <cellStyle name="Vírgula 3 3 7" xfId="15546" xr:uid="{A81C17AA-06D7-4C83-9CAF-E7EF66B934C2}"/>
    <cellStyle name="Vírgula 3 3 7 2" xfId="18118" xr:uid="{F2BA018B-C339-40CF-9B1C-63E444463EA0}"/>
    <cellStyle name="Vírgula 3 3 7 2 2" xfId="23344" xr:uid="{4EBA4684-6B51-4820-9862-E77CBBF08A85}"/>
    <cellStyle name="Vírgula 3 3 7 3" xfId="20788" xr:uid="{52CCECA2-5D8B-473A-AB77-990ED01E6508}"/>
    <cellStyle name="Vírgula 3 3 8" xfId="15845" xr:uid="{C2AD8D6D-8531-4C51-A9A0-8C023645EC46}"/>
    <cellStyle name="Vírgula 3 3 8 2" xfId="21075" xr:uid="{ECA40B3E-A50D-4ABB-803B-F81390FF24EF}"/>
    <cellStyle name="Vírgula 3 3 9" xfId="18480" xr:uid="{D7C2994E-0087-458D-B9AC-339CFF5DF54E}"/>
    <cellStyle name="Vírgula 3 4" xfId="141" xr:uid="{2D9BAFBB-C570-4FBA-81E3-A32F3D1028B1}"/>
    <cellStyle name="Vírgula 3 4 10" xfId="18320" xr:uid="{7351D946-4B23-4868-99FE-7264F5E426FA}"/>
    <cellStyle name="Vírgula 3 4 11" xfId="7395" xr:uid="{C58DBC60-0DC7-4912-9D2A-BC41CEDFF8A5}"/>
    <cellStyle name="Vírgula 3 4 2" xfId="242" xr:uid="{6BA71781-67BE-4DFF-B832-1DFBE787EE83}"/>
    <cellStyle name="Vírgula 3 4 2 2" xfId="2169" xr:uid="{3BA69125-B39A-41F3-8FA3-BB45AD1A0686}"/>
    <cellStyle name="Vírgula 3 4 2 2 2" xfId="12529" xr:uid="{FD81B4AC-0B30-4F71-9BBD-1E7FE1F7C246}"/>
    <cellStyle name="Vírgula 3 4 2 2 2 2" xfId="16593" xr:uid="{30DAF918-FCD6-438C-847C-03C2275A0964}"/>
    <cellStyle name="Vírgula 3 4 2 2 2 2 2" xfId="21822" xr:uid="{928874F2-2A5B-458F-B2EA-0E7B15F7863F}"/>
    <cellStyle name="Vírgula 3 4 2 2 2 3" xfId="19240" xr:uid="{F7A61CA6-A22B-4977-B31F-E4B56FFB90EC}"/>
    <cellStyle name="Vírgula 3 4 2 2 3" xfId="15047" xr:uid="{7C1AA40E-C862-41F1-9EF7-3A04EB64EB66}"/>
    <cellStyle name="Vírgula 3 4 2 2 3 2" xfId="17632" xr:uid="{7228D6A7-0B5F-4A9F-8161-09C5AA178949}"/>
    <cellStyle name="Vírgula 3 4 2 2 3 2 2" xfId="22858" xr:uid="{CD721FD9-3172-4DD8-AC80-237A830D5C12}"/>
    <cellStyle name="Vírgula 3 4 2 2 3 3" xfId="20289" xr:uid="{0A14D7E7-ED4F-4F88-913E-1E0CDA73A32C}"/>
    <cellStyle name="Vírgula 3 4 2 2 4" xfId="15980" xr:uid="{75AA64A2-2EAC-499E-A478-71EFF4CCDA50}"/>
    <cellStyle name="Vírgula 3 4 2 2 4 2" xfId="21210" xr:uid="{BF0583C9-F371-4D4F-92DB-0D52A9770601}"/>
    <cellStyle name="Vírgula 3 4 2 2 5" xfId="18628" xr:uid="{D742BFA8-FC23-4048-93C3-C457FACDCDC8}"/>
    <cellStyle name="Vírgula 3 4 2 2 6" xfId="11887" xr:uid="{BCBD5166-8419-44F9-AE86-4F0EFC9BB14B}"/>
    <cellStyle name="Vírgula 3 4 2 3" xfId="12239" xr:uid="{46EDBD62-9D45-48F2-8325-0ED0ADD1F1E4}"/>
    <cellStyle name="Vírgula 3 4 2 3 2" xfId="16306" xr:uid="{B5ED7D4A-D93D-4C83-9CC4-21B6D0314C16}"/>
    <cellStyle name="Vírgula 3 4 2 3 2 2" xfId="21535" xr:uid="{93ADFC2D-242A-4F6B-85CD-3C2D3A2EBE8A}"/>
    <cellStyle name="Vírgula 3 4 2 3 3" xfId="18953" xr:uid="{BC0AE34E-BE83-4D1D-A97F-4234E79F45AF}"/>
    <cellStyle name="Vírgula 3 4 2 4" xfId="13425" xr:uid="{C04B2D6B-5697-4BC4-B470-3CFC94051975}"/>
    <cellStyle name="Vírgula 3 4 2 4 2" xfId="17279" xr:uid="{B2F7D006-B389-4F87-994B-4823F05B6DBB}"/>
    <cellStyle name="Vírgula 3 4 2 4 2 2" xfId="22505" xr:uid="{04294A84-DE0A-45B6-A369-4C4ECCC38908}"/>
    <cellStyle name="Vírgula 3 4 2 4 3" xfId="19927" xr:uid="{857B6719-B8E6-449C-88F9-F39CE90753FF}"/>
    <cellStyle name="Vírgula 3 4 2 5" xfId="15421" xr:uid="{5AC89CC4-EC11-41A8-AFD6-B04F729E990B}"/>
    <cellStyle name="Vírgula 3 4 2 5 2" xfId="17993" xr:uid="{84C2EA6D-BEDF-440D-95D6-FF30A920105E}"/>
    <cellStyle name="Vírgula 3 4 2 5 2 2" xfId="23219" xr:uid="{A125FCCE-848D-4054-B3D6-D983B93218B6}"/>
    <cellStyle name="Vírgula 3 4 2 5 3" xfId="20663" xr:uid="{DEEE3044-1E00-4DEA-A867-2CB652C37BD2}"/>
    <cellStyle name="Vírgula 3 4 2 6" xfId="15719" xr:uid="{30CFDB60-C404-499D-82A4-6F59525C02E2}"/>
    <cellStyle name="Vírgula 3 4 2 6 2" xfId="20950" xr:uid="{A2B71A5E-D3CC-4E44-9051-A1F5C7BC5AD5}"/>
    <cellStyle name="Vírgula 3 4 2 7" xfId="18342" xr:uid="{E2A9ED4C-3E9D-44FF-803B-AC47F7FB3965}"/>
    <cellStyle name="Vírgula 3 4 2 8" xfId="7431" xr:uid="{51F7CB0C-D04D-4D0E-B78D-76295C89FD6A}"/>
    <cellStyle name="Vírgula 3 4 3" xfId="4132" xr:uid="{9E3AC8B3-6929-4351-AEC5-EB74BFB84D80}"/>
    <cellStyle name="Vírgula 3 4 3 2" xfId="11936" xr:uid="{1EC6751E-F416-4603-B0E7-E32989EC3F09}"/>
    <cellStyle name="Vírgula 3 4 3 2 2" xfId="12578" xr:uid="{0B37A5C6-1201-4A37-8807-C4E1BE0EAFDA}"/>
    <cellStyle name="Vírgula 3 4 3 2 2 2" xfId="16642" xr:uid="{F39560E1-3973-4E47-87FA-716CCA39D450}"/>
    <cellStyle name="Vírgula 3 4 3 2 2 2 2" xfId="21871" xr:uid="{2EF1C99D-6525-47A5-8D68-60007924AEAE}"/>
    <cellStyle name="Vírgula 3 4 3 2 2 3" xfId="19289" xr:uid="{0343241B-5A82-4428-9F1E-4346C4107D64}"/>
    <cellStyle name="Vírgula 3 4 3 2 3" xfId="15096" xr:uid="{CCDCC816-6FE2-41A3-8407-78E0F37745E3}"/>
    <cellStyle name="Vírgula 3 4 3 2 3 2" xfId="17681" xr:uid="{9A8E0926-4363-42E1-AD86-070E019EB7FD}"/>
    <cellStyle name="Vírgula 3 4 3 2 3 2 2" xfId="22907" xr:uid="{22C4F162-396D-4829-BE33-9E37394F1FB4}"/>
    <cellStyle name="Vírgula 3 4 3 2 3 3" xfId="20338" xr:uid="{649F5BDE-7AB1-4130-9B54-F8F597A75926}"/>
    <cellStyle name="Vírgula 3 4 3 2 4" xfId="16029" xr:uid="{2BA021FE-CB77-41B8-8E89-9525DDF5B2E3}"/>
    <cellStyle name="Vírgula 3 4 3 2 4 2" xfId="21259" xr:uid="{580B9F69-315C-4DA9-BEA5-E786E19281A9}"/>
    <cellStyle name="Vírgula 3 4 3 2 5" xfId="18677" xr:uid="{16CDBE0E-2ED2-4FFA-98B6-72AA1DB69C7B}"/>
    <cellStyle name="Vírgula 3 4 3 3" xfId="12296" xr:uid="{4941E8C2-FCE3-496F-B798-47EFA07DB601}"/>
    <cellStyle name="Vírgula 3 4 3 3 2" xfId="16361" xr:uid="{EE4E2DB4-6827-4EC5-AB24-6B69E075E748}"/>
    <cellStyle name="Vírgula 3 4 3 3 2 2" xfId="21590" xr:uid="{B289EB05-DF68-49D5-9BE0-4CD48ABD1951}"/>
    <cellStyle name="Vírgula 3 4 3 3 3" xfId="19008" xr:uid="{3B7E5E4A-B97D-4414-AA23-9B39588155DC}"/>
    <cellStyle name="Vírgula 3 4 3 4" xfId="14121" xr:uid="{C8D5F814-22B8-41A6-BA3A-A719716A1C38}"/>
    <cellStyle name="Vírgula 3 4 3 4 2" xfId="17315" xr:uid="{122CD6A8-A2E5-46A9-BEF4-2DBD042C984E}"/>
    <cellStyle name="Vírgula 3 4 3 4 2 2" xfId="22541" xr:uid="{0D52A3ED-DF68-41ED-8B95-E0E71622E771}"/>
    <cellStyle name="Vírgula 3 4 3 4 3" xfId="19968" xr:uid="{3D953EBC-871D-400E-8338-38386AF059AB}"/>
    <cellStyle name="Vírgula 3 4 3 5" xfId="15470" xr:uid="{ECA924F9-9786-4835-9B23-FD668382286C}"/>
    <cellStyle name="Vírgula 3 4 3 5 2" xfId="18042" xr:uid="{1AB0EAD3-5B87-4F3A-A09A-F9907E26357A}"/>
    <cellStyle name="Vírgula 3 4 3 5 2 2" xfId="23268" xr:uid="{CD81737B-B037-4222-8982-17A6E6D18AA3}"/>
    <cellStyle name="Vírgula 3 4 3 5 3" xfId="20712" xr:uid="{D814D7F5-AEF0-4314-80D5-899837B5DA9C}"/>
    <cellStyle name="Vírgula 3 4 3 6" xfId="15769" xr:uid="{B7198D19-5C94-4BD5-ABC0-0418AA932805}"/>
    <cellStyle name="Vírgula 3 4 3 6 2" xfId="20999" xr:uid="{4EFDB6B1-F0DC-4D80-AD96-0F0D69881285}"/>
    <cellStyle name="Vírgula 3 4 3 7" xfId="18396" xr:uid="{AC79D7B2-9976-4A1E-A36F-D01EBEF14976}"/>
    <cellStyle name="Vírgula 3 4 3 8" xfId="9152" xr:uid="{F39E6D46-1729-474F-838D-6CE54DA958CB}"/>
    <cellStyle name="Vírgula 3 4 4" xfId="2130" xr:uid="{D35D20C2-4522-4558-BB89-E659F3952C0A}"/>
    <cellStyle name="Vírgula 3 4 4 2" xfId="12507" xr:uid="{31A717DF-B565-4520-807D-8D57A2F25D76}"/>
    <cellStyle name="Vírgula 3 4 4 2 2" xfId="16571" xr:uid="{13CC0820-D7E5-4E6E-B733-DF8C8FAAAA56}"/>
    <cellStyle name="Vírgula 3 4 4 2 2 2" xfId="21800" xr:uid="{37EAC514-5256-4CD8-B6AC-446B57DB68E3}"/>
    <cellStyle name="Vírgula 3 4 4 2 3" xfId="19218" xr:uid="{854A6EC6-20F7-42F7-A50E-44F66450FE36}"/>
    <cellStyle name="Vírgula 3 4 4 3" xfId="13400" xr:uid="{0FCA212F-84FE-4E3C-9D94-5E90A75C262B}"/>
    <cellStyle name="Vírgula 3 4 4 3 2" xfId="17257" xr:uid="{2D04BA77-85A6-44FA-837D-ED55CBA7309C}"/>
    <cellStyle name="Vírgula 3 4 4 3 2 2" xfId="22483" xr:uid="{C24703C1-2E83-476F-98AF-2B8B2B802DA6}"/>
    <cellStyle name="Vírgula 3 4 4 3 3" xfId="19905" xr:uid="{024BA4C7-76FD-4F8A-9C6C-D4FB33B52DB7}"/>
    <cellStyle name="Vírgula 3 4 4 4" xfId="15958" xr:uid="{D2D111D3-EDBA-4C76-9C23-6368B472F59A}"/>
    <cellStyle name="Vírgula 3 4 4 4 2" xfId="21188" xr:uid="{FA933ECE-2D66-4ADF-BDCE-6774453A0B0F}"/>
    <cellStyle name="Vírgula 3 4 4 5" xfId="18606" xr:uid="{20C6D642-38C2-4E51-A81C-B0E7082927BD}"/>
    <cellStyle name="Vírgula 3 4 4 6" xfId="11865" xr:uid="{D3E8E73A-9335-4E4F-9294-15CB200CA86A}"/>
    <cellStyle name="Vírgula 3 4 5" xfId="12147" xr:uid="{65A6D41F-3E3E-4923-BD4A-454FF961FF7A}"/>
    <cellStyle name="Vírgula 3 4 5 2" xfId="12775" xr:uid="{09D9B2CD-7D29-4062-93D9-B90A207D921C}"/>
    <cellStyle name="Vírgula 3 4 5 2 2" xfId="16835" xr:uid="{A7E5DE86-3A13-49B9-B1F9-D7EEF175198C}"/>
    <cellStyle name="Vírgula 3 4 5 2 2 2" xfId="22064" xr:uid="{857019E6-77B5-4F92-8080-F032844B63ED}"/>
    <cellStyle name="Vírgula 3 4 5 2 3" xfId="19482" xr:uid="{A9882342-0D54-41D2-8036-0340791493C1}"/>
    <cellStyle name="Vírgula 3 4 5 3" xfId="15025" xr:uid="{BF2A5D05-A8CA-468E-A65E-32009ADC3268}"/>
    <cellStyle name="Vírgula 3 4 5 3 2" xfId="17610" xr:uid="{619D1274-B869-4BDB-A5A3-442B2188C9DE}"/>
    <cellStyle name="Vírgula 3 4 5 3 2 2" xfId="22836" xr:uid="{F09E78B3-E1E6-4FF2-9F64-29BC6596212E}"/>
    <cellStyle name="Vírgula 3 4 5 3 3" xfId="20267" xr:uid="{77E7ADC6-1A4F-49EA-B667-8F47C252E124}"/>
    <cellStyle name="Vírgula 3 4 5 4" xfId="16222" xr:uid="{096B9A6F-DFC7-4F72-99AA-FD013E8E7AB2}"/>
    <cellStyle name="Vírgula 3 4 5 4 2" xfId="21452" xr:uid="{7ECB8757-44B4-49E6-BEAF-FD247D63A1E9}"/>
    <cellStyle name="Vírgula 3 4 5 5" xfId="18870" xr:uid="{3751D31F-4C42-497E-A680-B0C5150EC103}"/>
    <cellStyle name="Vírgula 3 4 6" xfId="12217" xr:uid="{E344C012-5E70-4EBF-B673-6BF4441337A8}"/>
    <cellStyle name="Vírgula 3 4 6 2" xfId="16284" xr:uid="{CECFB836-3532-45C7-9C71-04DFC165C3FE}"/>
    <cellStyle name="Vírgula 3 4 6 2 2" xfId="21513" xr:uid="{F33FC885-2C5F-44CF-914B-B6FB85282162}"/>
    <cellStyle name="Vírgula 3 4 6 3" xfId="18931" xr:uid="{BDFF8507-76E4-4607-8270-2443893D956C}"/>
    <cellStyle name="Vírgula 3 4 7" xfId="13074" xr:uid="{F1BCA1D3-0CFE-4513-8AB2-846BBB158B28}"/>
    <cellStyle name="Vírgula 3 4 7 2" xfId="17114" xr:uid="{8A6C4BEC-2414-451B-8FB8-FA33B620E2E4}"/>
    <cellStyle name="Vírgula 3 4 7 2 2" xfId="22340" xr:uid="{2A576058-6020-4C00-9DE4-BD0B9E6B337F}"/>
    <cellStyle name="Vírgula 3 4 7 3" xfId="19758" xr:uid="{FF60BE23-8C56-4D10-9E74-C26DDF08636B}"/>
    <cellStyle name="Vírgula 3 4 8" xfId="15399" xr:uid="{EADF5602-A94E-4840-A522-C49BBB3160AB}"/>
    <cellStyle name="Vírgula 3 4 8 2" xfId="17971" xr:uid="{F56370DD-2757-404D-A683-DE1991A144B2}"/>
    <cellStyle name="Vírgula 3 4 8 2 2" xfId="23197" xr:uid="{868689ED-A212-4423-8C9A-7D08A3BFCF87}"/>
    <cellStyle name="Vírgula 3 4 8 3" xfId="20641" xr:uid="{F2BE230D-24BF-425D-A760-75BDA6981B29}"/>
    <cellStyle name="Vírgula 3 4 9" xfId="15697" xr:uid="{4809DC6D-C75F-4367-B5F3-55C3F55FB1BA}"/>
    <cellStyle name="Vírgula 3 4 9 2" xfId="20928" xr:uid="{34E2091F-3FAD-4566-A8C2-9670AAFFA1AE}"/>
    <cellStyle name="Vírgula 3 5" xfId="192" xr:uid="{B7BF3086-9C19-4C01-9FE4-89BE7790981E}"/>
    <cellStyle name="Vírgula 3 5 2" xfId="4081" xr:uid="{13494753-2645-4CC0-9C41-1BFF1F70775B}"/>
    <cellStyle name="Vírgula 3 5 2 2" xfId="12565" xr:uid="{25665166-44EE-476D-B2CF-41AA02116A06}"/>
    <cellStyle name="Vírgula 3 5 2 2 2" xfId="16629" xr:uid="{18F347B9-48B3-48E7-95D4-D5F84BF69233}"/>
    <cellStyle name="Vírgula 3 5 2 2 2 2" xfId="21858" xr:uid="{DBA3B5B7-6EE3-431D-B40B-EA1087672014}"/>
    <cellStyle name="Vírgula 3 5 2 2 3" xfId="19276" xr:uid="{88E34F53-8D4C-4797-9373-1A7792DA3E2F}"/>
    <cellStyle name="Vírgula 3 5 2 3" xfId="14115" xr:uid="{2FDC9789-E0E0-48FF-9C9F-7CFF48C7AE59}"/>
    <cellStyle name="Vírgula 3 5 2 3 2" xfId="17311" xr:uid="{682D886E-A633-425F-BBAB-F9459D588471}"/>
    <cellStyle name="Vírgula 3 5 2 3 2 2" xfId="22537" xr:uid="{62752702-45E5-4F44-9C88-C1FA84FBEAD0}"/>
    <cellStyle name="Vírgula 3 5 2 3 3" xfId="19964" xr:uid="{C66F6FCD-109E-4ACF-B52A-9916773E3FC8}"/>
    <cellStyle name="Vírgula 3 5 2 4" xfId="16016" xr:uid="{331CE1CC-FA86-446C-ABBF-28D20108D7D8}"/>
    <cellStyle name="Vírgula 3 5 2 4 2" xfId="21246" xr:uid="{0D9F5D06-F901-43AD-9DD8-58B86D70E113}"/>
    <cellStyle name="Vírgula 3 5 2 5" xfId="18664" xr:uid="{6D671542-E35B-4B84-B65E-B0C7D993AE3B}"/>
    <cellStyle name="Vírgula 3 5 2 6" xfId="11923" xr:uid="{399FED82-B7A3-47DB-8E54-DFB7FDDF2B22}"/>
    <cellStyle name="Vírgula 3 5 3" xfId="12283" xr:uid="{C4C70E1A-669C-4343-BDD0-7B9E6DCF9657}"/>
    <cellStyle name="Vírgula 3 5 3 2" xfId="15083" xr:uid="{581A213F-8911-42A2-8D47-3E4F1E2F7FCF}"/>
    <cellStyle name="Vírgula 3 5 3 2 2" xfId="17668" xr:uid="{143E3422-ABFB-49CB-8198-F3750F0D676C}"/>
    <cellStyle name="Vírgula 3 5 3 2 2 2" xfId="22894" xr:uid="{6767431E-3337-4A0D-A1A2-12D7028F2140}"/>
    <cellStyle name="Vírgula 3 5 3 2 3" xfId="20325" xr:uid="{ED8B0E1A-B9F0-4B7B-936B-7085EE327EBA}"/>
    <cellStyle name="Vírgula 3 5 3 3" xfId="16348" xr:uid="{016FFCF2-AB01-4FBE-A8BA-9269EF41BAE3}"/>
    <cellStyle name="Vírgula 3 5 3 3 2" xfId="21577" xr:uid="{64F017B0-5EF0-4389-8738-DFD3A7BF7577}"/>
    <cellStyle name="Vírgula 3 5 3 4" xfId="18995" xr:uid="{E255231C-1EE7-443A-B5BE-5CF82650D586}"/>
    <cellStyle name="Vírgula 3 5 4" xfId="13075" xr:uid="{466BA811-5557-4404-8350-401FB3D7AA34}"/>
    <cellStyle name="Vírgula 3 5 4 2" xfId="17115" xr:uid="{E7A86E8A-C26B-4B01-B4FD-F080E61C15D1}"/>
    <cellStyle name="Vírgula 3 5 4 2 2" xfId="22341" xr:uid="{EDFCE24B-7FB0-4069-8FE6-26E41744A711}"/>
    <cellStyle name="Vírgula 3 5 4 3" xfId="19759" xr:uid="{19C3F1BA-36E8-40B8-BBFC-CDC02FDB167F}"/>
    <cellStyle name="Vírgula 3 5 5" xfId="15457" xr:uid="{D76FF6E1-7113-422F-850A-82F99C5038A9}"/>
    <cellStyle name="Vírgula 3 5 5 2" xfId="18029" xr:uid="{1BEE3F72-5F1D-4333-BF6C-F870ACFF1807}"/>
    <cellStyle name="Vírgula 3 5 5 2 2" xfId="23255" xr:uid="{B5965D92-DB1C-4AE3-A871-64C35FB0E2F3}"/>
    <cellStyle name="Vírgula 3 5 5 3" xfId="20699" xr:uid="{187DB457-E6E2-4C94-ABF1-6F01EFE1357C}"/>
    <cellStyle name="Vírgula 3 5 6" xfId="15756" xr:uid="{5131E7DC-1C62-439D-A867-0F272ADD7FC0}"/>
    <cellStyle name="Vírgula 3 5 6 2" xfId="20986" xr:uid="{10C0F83B-4A87-4164-AFC4-242A636F0CD1}"/>
    <cellStyle name="Vírgula 3 5 7" xfId="18383" xr:uid="{03B3455A-3EA7-4411-AA93-E67286B138A9}"/>
    <cellStyle name="Vírgula 3 5 8" xfId="9102" xr:uid="{F9DFDF2E-7D44-463A-9202-C814F365FF1C}"/>
    <cellStyle name="Vírgula 3 6" xfId="7238" xr:uid="{0DAE963D-2DD4-4D33-8A47-5CF1BBB2A98B}"/>
    <cellStyle name="Vírgula 3 6 2" xfId="12066" xr:uid="{4C2D09B2-9972-42D5-A8B3-E9348A1C879C}"/>
    <cellStyle name="Vírgula 3 6 2 2" xfId="12708" xr:uid="{D6C80C4B-CFE2-4E33-8479-B655FD4FED1C}"/>
    <cellStyle name="Vírgula 3 6 2 2 2" xfId="16772" xr:uid="{CFFC4D20-8364-4B8F-B51F-42A7F69BB297}"/>
    <cellStyle name="Vírgula 3 6 2 2 2 2" xfId="22001" xr:uid="{21E74FFC-58DD-4DCC-87ED-8BFE5532C35F}"/>
    <cellStyle name="Vírgula 3 6 2 2 3" xfId="19419" xr:uid="{57D0FE77-59D4-4F91-A108-F6BB44C81477}"/>
    <cellStyle name="Vírgula 3 6 2 3" xfId="15226" xr:uid="{D0D2A9F0-6FEE-4E28-B308-A468F617C00B}"/>
    <cellStyle name="Vírgula 3 6 2 3 2" xfId="17811" xr:uid="{87FD5BE1-C595-4467-B45A-B556B487B315}"/>
    <cellStyle name="Vírgula 3 6 2 3 2 2" xfId="23037" xr:uid="{7EBF09B7-BA32-4255-89C4-F54D77A11C0C}"/>
    <cellStyle name="Vírgula 3 6 2 3 3" xfId="20468" xr:uid="{016241A0-1E4F-4D79-999C-FF59AD4524B6}"/>
    <cellStyle name="Vírgula 3 6 2 4" xfId="16159" xr:uid="{68A70025-2003-445E-A321-211C5FB6B265}"/>
    <cellStyle name="Vírgula 3 6 2 4 2" xfId="21389" xr:uid="{B6B8CE1F-510D-4367-B3DC-DE4777347D52}"/>
    <cellStyle name="Vírgula 3 6 2 5" xfId="18807" xr:uid="{DB3150C4-897E-4C02-8481-82AC25BF7180}"/>
    <cellStyle name="Vírgula 3 6 3" xfId="12443" xr:uid="{540E38B8-221B-431C-A92A-A248934875B0}"/>
    <cellStyle name="Vírgula 3 6 3 2" xfId="16507" xr:uid="{1993071B-3F1A-4B2C-9350-9DB20135BF4A}"/>
    <cellStyle name="Vírgula 3 6 3 2 2" xfId="21736" xr:uid="{D3A33B89-6DAA-454F-B70D-743E1D31EA1A}"/>
    <cellStyle name="Vírgula 3 6 3 3" xfId="19154" xr:uid="{3EEEC6DA-930A-4A37-9559-6D073C07138C}"/>
    <cellStyle name="Vírgula 3 6 4" xfId="14867" xr:uid="{3B3B2245-DB0A-4980-9155-D88B76A17287}"/>
    <cellStyle name="Vírgula 3 6 4 2" xfId="17456" xr:uid="{84D39052-901A-47F2-9AB0-D007B90D1F1A}"/>
    <cellStyle name="Vírgula 3 6 4 2 2" xfId="22682" xr:uid="{6ECCAFA3-5800-402D-89E4-03E3054C140B}"/>
    <cellStyle name="Vírgula 3 6 4 3" xfId="20113" xr:uid="{026CCFFB-FE5E-498B-B1EC-D274D005CC0F}"/>
    <cellStyle name="Vírgula 3 6 5" xfId="15600" xr:uid="{1C6D1673-E4B2-42E3-A5BE-9142F3115A8E}"/>
    <cellStyle name="Vírgula 3 6 5 2" xfId="18172" xr:uid="{19CDCAB9-D47B-4F5A-8072-C53DDEE10538}"/>
    <cellStyle name="Vírgula 3 6 5 2 2" xfId="23398" xr:uid="{A19C3430-3AE9-4F24-95E0-4C8B6A5E9990}"/>
    <cellStyle name="Vírgula 3 6 5 3" xfId="20842" xr:uid="{E034F3D4-8B6C-44B8-9F5D-87FF7D31E725}"/>
    <cellStyle name="Vírgula 3 6 6" xfId="15899" xr:uid="{CBB8B006-1291-4BDB-A19C-9B46FC6EBC0C}"/>
    <cellStyle name="Vírgula 3 6 6 2" xfId="21129" xr:uid="{409889AC-E974-47A8-851B-6F1F86AE2CBB}"/>
    <cellStyle name="Vírgula 3 6 7" xfId="18542" xr:uid="{957C9A37-73A0-4749-B337-3113ACA9F417}"/>
    <cellStyle name="Vírgula 3 6 8" xfId="11792" xr:uid="{AAEC7852-C965-4825-AB64-B35C0271F16A}"/>
    <cellStyle name="Vírgula 3 7" xfId="2109" xr:uid="{6DC1D914-88BA-42C4-9DF1-A4791AA4E768}"/>
    <cellStyle name="Vírgula 3 7 2" xfId="12499" xr:uid="{06AB2820-E9D7-4FCD-9172-CE2807B4A4F8}"/>
    <cellStyle name="Vírgula 3 7 2 2" xfId="15017" xr:uid="{39DDAD7E-F79E-4450-90BD-056F44177739}"/>
    <cellStyle name="Vírgula 3 7 2 2 2" xfId="17602" xr:uid="{D93DA134-CA57-4A14-9D83-8228E2AA091D}"/>
    <cellStyle name="Vírgula 3 7 2 2 2 2" xfId="22828" xr:uid="{716FC174-37BF-44C0-81CC-D323602990D2}"/>
    <cellStyle name="Vírgula 3 7 2 2 3" xfId="20259" xr:uid="{62B8BE46-06FD-4904-90C3-8A0714AA0678}"/>
    <cellStyle name="Vírgula 3 7 2 3" xfId="16563" xr:uid="{0BF8C2DC-F9D7-470E-B5EA-7D8490599982}"/>
    <cellStyle name="Vírgula 3 7 2 3 2" xfId="21792" xr:uid="{FF3FDABF-7777-4283-9DE8-C429BE600074}"/>
    <cellStyle name="Vírgula 3 7 2 4" xfId="19210" xr:uid="{07FEF962-5175-4D96-9FEC-8D91608F2204}"/>
    <cellStyle name="Vírgula 3 7 3" xfId="13390" xr:uid="{E4F2C1E2-8C1A-4338-BC42-78A20F2669D0}"/>
    <cellStyle name="Vírgula 3 7 3 2" xfId="17249" xr:uid="{A42B6741-1FF8-4C24-ADDC-83E2920D1BE1}"/>
    <cellStyle name="Vírgula 3 7 3 2 2" xfId="22475" xr:uid="{31151C18-3E79-4BDF-BD2C-230FD7A46390}"/>
    <cellStyle name="Vírgula 3 7 3 3" xfId="19897" xr:uid="{9879F8CF-9E40-4614-804C-A6FDA85CE0CD}"/>
    <cellStyle name="Vírgula 3 7 4" xfId="15391" xr:uid="{DD3A8D07-3420-4990-B0E9-DC20DB621381}"/>
    <cellStyle name="Vírgula 3 7 4 2" xfId="17963" xr:uid="{8F4D3ECA-DB4C-42F0-AB8A-7B7C49239CCF}"/>
    <cellStyle name="Vírgula 3 7 4 2 2" xfId="23189" xr:uid="{01FFA2EF-9E2D-465D-A692-FE971A2AE7F4}"/>
    <cellStyle name="Vírgula 3 7 4 3" xfId="20633" xr:uid="{25803571-A05F-48DB-AE96-E98123CC4ACC}"/>
    <cellStyle name="Vírgula 3 7 5" xfId="15950" xr:uid="{ABC73B14-EAA2-46B6-B9BA-CFACCCF93DFF}"/>
    <cellStyle name="Vírgula 3 7 5 2" xfId="21180" xr:uid="{E4C64339-8471-45A1-B5B9-EA215094176B}"/>
    <cellStyle name="Vírgula 3 7 6" xfId="18598" xr:uid="{4D4751E5-3AE3-408A-A17B-1D6B3AB84E8D}"/>
    <cellStyle name="Vírgula 3 7 7" xfId="11857" xr:uid="{DC78E310-FEE7-44B6-8DF2-44FB3AA75C3F}"/>
    <cellStyle name="Vírgula 3 8" xfId="1818" xr:uid="{2932B1E9-EA37-4A4A-8890-B50FB73A62C2}"/>
    <cellStyle name="Vírgula 3 8 2" xfId="12751" xr:uid="{EE42493A-AD33-4D61-B720-ED48EE98539F}"/>
    <cellStyle name="Vírgula 3 8 2 2" xfId="14987" xr:uid="{750BA2D4-5BA0-47C8-B15E-BD77EC267323}"/>
    <cellStyle name="Vírgula 3 8 2 2 2" xfId="17572" xr:uid="{49E7688E-B043-4EB5-8AEC-CEFEB6C8CC6F}"/>
    <cellStyle name="Vírgula 3 8 2 2 2 2" xfId="22798" xr:uid="{D1D5DC21-A1C2-4601-99BB-92279045E631}"/>
    <cellStyle name="Vírgula 3 8 2 2 3" xfId="20229" xr:uid="{8DADE58C-113D-47DF-BE8F-04A5DB76EB79}"/>
    <cellStyle name="Vírgula 3 8 2 3" xfId="16812" xr:uid="{C3973AFB-9092-4DF1-A8BA-A4F7491E4A3C}"/>
    <cellStyle name="Vírgula 3 8 2 3 2" xfId="22041" xr:uid="{56D5AA05-9222-4213-9528-4E0D9FB91055}"/>
    <cellStyle name="Vírgula 3 8 2 4" xfId="19459" xr:uid="{0E8E43B6-9114-4862-B28C-79520ECC5B61}"/>
    <cellStyle name="Vírgula 3 8 3" xfId="13352" xr:uid="{1B4242EB-EFAB-4435-89D7-BAB3F8B9947E}"/>
    <cellStyle name="Vírgula 3 8 3 2" xfId="17222" xr:uid="{3BDAEBA3-983F-4D42-8F89-760968C4F5B9}"/>
    <cellStyle name="Vírgula 3 8 3 2 2" xfId="22448" xr:uid="{5AB015BC-B407-4576-9BDA-51EDD2873D16}"/>
    <cellStyle name="Vírgula 3 8 3 3" xfId="19870" xr:uid="{1DC16A18-ABEC-457D-863E-20F69387EBC9}"/>
    <cellStyle name="Vírgula 3 8 4" xfId="15361" xr:uid="{DAC86661-D7C7-4C57-AF90-BB8E5000E3BF}"/>
    <cellStyle name="Vírgula 3 8 4 2" xfId="17933" xr:uid="{A3DC89F8-938C-4EE6-BA28-A5DE2457A361}"/>
    <cellStyle name="Vírgula 3 8 4 2 2" xfId="23159" xr:uid="{3CFE1439-A9FC-48E7-9109-F5E31FE19139}"/>
    <cellStyle name="Vírgula 3 8 4 3" xfId="20603" xr:uid="{88D4BADA-0285-4773-86A1-AFEB743096CC}"/>
    <cellStyle name="Vírgula 3 8 5" xfId="16199" xr:uid="{A8F2FB06-A43E-481E-9BBD-96E2957BE2F8}"/>
    <cellStyle name="Vírgula 3 8 5 2" xfId="21429" xr:uid="{1A7957EF-F16F-4CB8-ABEC-088EACD45A82}"/>
    <cellStyle name="Vírgula 3 8 6" xfId="18847" xr:uid="{08B492D2-3095-491B-899C-AE706C2506A9}"/>
    <cellStyle name="Vírgula 3 8 7" xfId="12113" xr:uid="{E27381A9-3697-49B8-A2CA-36936E66E338}"/>
    <cellStyle name="Vírgula 3 9" xfId="291" xr:uid="{18C97208-BF13-4BA2-B7D7-9779A73B117D}"/>
    <cellStyle name="Vírgula 3 9 2" xfId="12757" xr:uid="{3DCC77FB-FAD5-4A0E-A6CC-C0F4DE505432}"/>
    <cellStyle name="Vírgula 3 9 2 2" xfId="16817" xr:uid="{B1B07991-179A-4963-A65B-BC5A134237BB}"/>
    <cellStyle name="Vírgula 3 9 2 2 2" xfId="22046" xr:uid="{BB42F6F6-884E-4889-BD10-536FCA65E919}"/>
    <cellStyle name="Vírgula 3 9 2 3" xfId="19464" xr:uid="{AA4006F1-CB95-4409-B8A9-AC728D8D449C}"/>
    <cellStyle name="Vírgula 3 9 3" xfId="13106" xr:uid="{B393A10F-AD95-403E-BB4E-ECD0222DAF2B}"/>
    <cellStyle name="Vírgula 3 9 3 2" xfId="17144" xr:uid="{5976F541-2EDA-4375-A52F-6A4934F7992B}"/>
    <cellStyle name="Vírgula 3 9 3 2 2" xfId="22370" xr:uid="{5654D68A-FD48-4099-AE3F-95551C7FAC38}"/>
    <cellStyle name="Vírgula 3 9 3 3" xfId="19788" xr:uid="{30A2116A-29C9-40F5-9B61-32C890CA8336}"/>
    <cellStyle name="Vírgula 3 9 4" xfId="16204" xr:uid="{F166E609-35D4-4B1F-B0E5-80B945EEE47F}"/>
    <cellStyle name="Vírgula 3 9 4 2" xfId="21434" xr:uid="{C6BBD8B7-510F-49F8-B05D-4FC49DB14A8C}"/>
    <cellStyle name="Vírgula 3 9 5" xfId="18852" xr:uid="{6510609A-E8AD-47FF-9FEF-C15BDC2682D8}"/>
    <cellStyle name="Vírgula 3 9 6" xfId="12124" xr:uid="{D1FD0F21-4C1E-4A1A-8632-C975E6D4FE7B}"/>
    <cellStyle name="Vírgula 4" xfId="65" xr:uid="{00000000-0005-0000-0000-000047000000}"/>
    <cellStyle name="Vírgula 4 10" xfId="14908" xr:uid="{CD812F24-7083-417A-969B-EE5469E440A0}"/>
    <cellStyle name="Vírgula 4 10 2" xfId="17493" xr:uid="{39AE70D1-7913-422A-8DED-CA7A77364452}"/>
    <cellStyle name="Vírgula 4 10 2 2" xfId="22719" xr:uid="{6094785B-5FCC-4503-B214-29BE6836A547}"/>
    <cellStyle name="Vírgula 4 10 3" xfId="20150" xr:uid="{A8E9E67E-6B35-4284-A492-3B46BB623AD1}"/>
    <cellStyle name="Vírgula 4 11" xfId="12878" xr:uid="{451D5008-F5F1-4E72-81B1-4906F6FD8770}"/>
    <cellStyle name="Vírgula 4 11 2" xfId="16918" xr:uid="{F4141E5D-E0B4-4698-9C08-458B77CAA245}"/>
    <cellStyle name="Vírgula 4 11 2 2" xfId="22144" xr:uid="{55A1EFDC-9FCB-4D1E-A979-690FE2F07C4F}"/>
    <cellStyle name="Vírgula 4 11 3" xfId="19562" xr:uid="{E99BE538-6861-4C3E-84BF-CDEFF40F58D1}"/>
    <cellStyle name="Vírgula 4 12" xfId="15282" xr:uid="{C81C45F8-43F1-4496-967A-20810D53FC38}"/>
    <cellStyle name="Vírgula 4 12 2" xfId="17854" xr:uid="{2B60F894-6C06-47BA-8713-A13CA465A22F}"/>
    <cellStyle name="Vírgula 4 12 2 2" xfId="23080" xr:uid="{A64D02E1-9BDB-4E54-B8CF-45AD8642F2F2}"/>
    <cellStyle name="Vírgula 4 12 3" xfId="20524" xr:uid="{295B5A3F-2400-4C39-A526-E6339DD7F931}"/>
    <cellStyle name="Vírgula 4 13" xfId="15643" xr:uid="{A68157C4-708F-423C-917C-5EFE51F3FA49}"/>
    <cellStyle name="Vírgula 4 13 2" xfId="18215" xr:uid="{0032E89F-46AF-4EA4-9150-4FB4D6ACAC29}"/>
    <cellStyle name="Vírgula 4 13 2 2" xfId="23441" xr:uid="{A2291B3E-D68C-4C30-B494-4E034B04EA35}"/>
    <cellStyle name="Vírgula 4 13 3" xfId="20885" xr:uid="{D378D154-30F9-4DDE-AEB6-0FA71B35F081}"/>
    <cellStyle name="Vírgula 4 14" xfId="15647" xr:uid="{7FE60100-8B78-4BC7-BDD5-17A8D6643FBF}"/>
    <cellStyle name="Vírgula 4 14 2" xfId="18218" xr:uid="{ABB3F30F-6770-40D1-BA0C-2C7F5769BE4A}"/>
    <cellStyle name="Vírgula 4 14 2 2" xfId="23444" xr:uid="{01CCE883-C394-4490-BDEB-DE7F3C651146}"/>
    <cellStyle name="Vírgula 4 14 3" xfId="20888" xr:uid="{4C62F7C8-A6C9-494F-9464-798BF1485748}"/>
    <cellStyle name="Vírgula 4 15" xfId="15656" xr:uid="{9793E93B-716D-4BC4-848B-6BBC73378B2E}"/>
    <cellStyle name="Vírgula 4 15 2" xfId="18226" xr:uid="{EC6C0BAB-8192-4F1A-A632-734E3EF3A031}"/>
    <cellStyle name="Vírgula 4 15 2 2" xfId="23451" xr:uid="{574E6D30-100D-4C20-9515-62DC9618FAFC}"/>
    <cellStyle name="Vírgula 4 15 3" xfId="20895" xr:uid="{B6C75A88-4E4A-4830-9853-7533A9185A85}"/>
    <cellStyle name="Vírgula 4 16" xfId="15660" xr:uid="{49146C12-02FC-44D6-B45E-35760AEE68E1}"/>
    <cellStyle name="Vírgula 4 16 2" xfId="18230" xr:uid="{9F5130BC-7707-4CEE-8A6E-9471AAAC46FF}"/>
    <cellStyle name="Vírgula 4 16 2 2" xfId="23455" xr:uid="{BBEDBB1C-E3BB-45F6-9212-3692F0A88A42}"/>
    <cellStyle name="Vírgula 4 16 3" xfId="20899" xr:uid="{B6E664BA-34E3-4385-BC88-DC47D722551C}"/>
    <cellStyle name="Vírgula 4 17" xfId="15712" xr:uid="{7E805F84-77C5-4931-8D38-3C7F0916C092}"/>
    <cellStyle name="Vírgula 4 17 2" xfId="20943" xr:uid="{F7811806-6B4D-4AA2-94A4-6F5A6C8CCAE5}"/>
    <cellStyle name="Vírgula 4 18" xfId="18335" xr:uid="{AAFD506E-1EE4-4C15-9EB0-232D5D62F6EE}"/>
    <cellStyle name="Vírgula 4 19" xfId="7424" xr:uid="{958CD9E2-8758-42FA-883A-78BB163C2145}"/>
    <cellStyle name="Vírgula 4 2" xfId="74" xr:uid="{00000000-0005-0000-0000-000048000000}"/>
    <cellStyle name="Vírgula 4 2 10" xfId="15781" xr:uid="{DA009862-34C1-48B9-9B3B-97429AF0796D}"/>
    <cellStyle name="Vírgula 4 2 10 2" xfId="21011" xr:uid="{E77CA1D9-8937-4037-B713-D0A046005220}"/>
    <cellStyle name="Vírgula 4 2 11" xfId="18410" xr:uid="{92B1D687-31DE-4426-811A-EE8926E379C7}"/>
    <cellStyle name="Vírgula 4 2 12" xfId="9184" xr:uid="{DEF5AD59-F01F-4D8E-9C77-A9ECA9B94FF5}"/>
    <cellStyle name="Vírgula 4 2 2" xfId="184" xr:uid="{B48853F1-E996-481C-B7F5-F5DE5E16D473}"/>
    <cellStyle name="Vírgula 4 2 2 2" xfId="279" xr:uid="{9A997108-17FC-4CC0-92A8-E15E9652194F}"/>
    <cellStyle name="Vírgula 4 2 2 2 2" xfId="12734" xr:uid="{811CE511-648C-4467-8A32-671C4F45203A}"/>
    <cellStyle name="Vírgula 4 2 2 2 2 2" xfId="16798" xr:uid="{49DD1128-6016-4537-A67D-15B7BA097CC7}"/>
    <cellStyle name="Vírgula 4 2 2 2 2 2 2" xfId="22027" xr:uid="{E268AD12-F064-4478-BB5B-FDF29CDF59D5}"/>
    <cellStyle name="Vírgula 4 2 2 2 2 3" xfId="19445" xr:uid="{96AD4F79-8E76-47E9-8EE0-BE378786C83C}"/>
    <cellStyle name="Vírgula 4 2 2 2 3" xfId="15252" xr:uid="{2B360F4B-666C-45B6-B86D-7846910FE7C5}"/>
    <cellStyle name="Vírgula 4 2 2 2 3 2" xfId="17837" xr:uid="{F3ED1681-5D06-4CE6-AE18-02939A27A91C}"/>
    <cellStyle name="Vírgula 4 2 2 2 3 2 2" xfId="23063" xr:uid="{5C978168-5FC6-4F6E-AC83-5836901E1410}"/>
    <cellStyle name="Vírgula 4 2 2 2 3 3" xfId="20494" xr:uid="{3531684C-9E00-4CAE-AA3F-15BE20E3156E}"/>
    <cellStyle name="Vírgula 4 2 2 2 4" xfId="16185" xr:uid="{59F5E737-CD48-47C8-A6AC-7654CE80724B}"/>
    <cellStyle name="Vírgula 4 2 2 2 4 2" xfId="21415" xr:uid="{A2624221-E870-4C57-9D05-C8C0DAD2A974}"/>
    <cellStyle name="Vírgula 4 2 2 2 5" xfId="18833" xr:uid="{089A83D0-F422-4590-B445-6AF56E9DB8A1}"/>
    <cellStyle name="Vírgula 4 2 2 2 6" xfId="12092" xr:uid="{0373B9E1-F771-44B6-9AE0-7E0F8A63E451}"/>
    <cellStyle name="Vírgula 4 2 2 3" xfId="7336" xr:uid="{038A3A27-B0CE-43B8-9846-88773DF89DBA}"/>
    <cellStyle name="Vírgula 4 2 2 3 2" xfId="12808" xr:uid="{78833383-21F9-45B3-A743-A2381590DA41}"/>
    <cellStyle name="Vírgula 4 2 2 3 2 2" xfId="16868" xr:uid="{5B66B511-FE2A-4160-89E4-FA3EA9A4BA9C}"/>
    <cellStyle name="Vírgula 4 2 2 3 2 2 2" xfId="22097" xr:uid="{457EB00B-5949-410D-9A73-29B4A477CFC3}"/>
    <cellStyle name="Vírgula 4 2 2 3 2 3" xfId="19515" xr:uid="{50888EB5-A561-44A9-A1CA-D4C9D9FF9185}"/>
    <cellStyle name="Vírgula 4 2 2 3 3" xfId="16255" xr:uid="{72A12176-4B97-4B89-B991-9A3445DE8BB3}"/>
    <cellStyle name="Vírgula 4 2 2 3 3 2" xfId="21485" xr:uid="{0E25A2E1-CF4B-45B5-964B-C2B78A757862}"/>
    <cellStyle name="Vírgula 4 2 2 3 4" xfId="18903" xr:uid="{DB38C31A-16AD-4C07-B5BF-4076DD29B48D}"/>
    <cellStyle name="Vírgula 4 2 2 3 5" xfId="12182" xr:uid="{F752AF45-5ACE-41D6-983D-47F447C75EFE}"/>
    <cellStyle name="Vírgula 4 2 2 4" xfId="12474" xr:uid="{607DE4D5-BA49-402D-A458-CA4AF80F692E}"/>
    <cellStyle name="Vírgula 4 2 2 4 2" xfId="16538" xr:uid="{BF03857C-9753-4017-A7CC-8E61CC0ADE35}"/>
    <cellStyle name="Vírgula 4 2 2 4 2 2" xfId="21767" xr:uid="{27325ECD-723B-4215-A0EF-2F6EA2372D36}"/>
    <cellStyle name="Vírgula 4 2 2 4 3" xfId="19185" xr:uid="{EA01965F-1C1D-49A5-B484-076CA4CD04AD}"/>
    <cellStyle name="Vírgula 4 2 2 5" xfId="13076" xr:uid="{AF53B01F-04CA-4038-86ED-651FD76B4A82}"/>
    <cellStyle name="Vírgula 4 2 2 5 2" xfId="17116" xr:uid="{EC8C9FE6-9B44-4A99-8309-4E9EA4B298A2}"/>
    <cellStyle name="Vírgula 4 2 2 5 2 2" xfId="22342" xr:uid="{4D60815F-A7FE-4EBA-A558-F805F36DFCAE}"/>
    <cellStyle name="Vírgula 4 2 2 5 3" xfId="19760" xr:uid="{3B00D8B4-D014-4E2F-8D4E-F44AF1CE729A}"/>
    <cellStyle name="Vírgula 4 2 2 6" xfId="15626" xr:uid="{E0A3312E-AA2C-43FB-8D59-7F4AA1BA144B}"/>
    <cellStyle name="Vírgula 4 2 2 6 2" xfId="18198" xr:uid="{C3632412-001E-4170-A087-854A788B3FCB}"/>
    <cellStyle name="Vírgula 4 2 2 6 2 2" xfId="23424" xr:uid="{358518AD-1789-41E1-8617-EA3D3D7F23FC}"/>
    <cellStyle name="Vírgula 4 2 2 6 3" xfId="20868" xr:uid="{F4FD6A52-A195-4990-AEFB-ACF60ED04CF2}"/>
    <cellStyle name="Vírgula 4 2 2 7" xfId="15925" xr:uid="{76AFB4F6-1620-46C8-A53A-48F69665A484}"/>
    <cellStyle name="Vírgula 4 2 2 7 2" xfId="21155" xr:uid="{B6956262-5A43-4A89-B0F5-DBD2FDBFDEB4}"/>
    <cellStyle name="Vírgula 4 2 2 8" xfId="18573" xr:uid="{16719BBB-8442-42E3-80B0-AB3C55C1BF97}"/>
    <cellStyle name="Vírgula 4 2 2 9" xfId="11826" xr:uid="{0BC5E23D-B107-4B63-93DD-88AB0F581433}"/>
    <cellStyle name="Vírgula 4 2 3" xfId="165" xr:uid="{5846DE7D-BC2B-40C9-B1C5-FC33A3CF9BF9}"/>
    <cellStyle name="Vírgula 4 2 3 2" xfId="261" xr:uid="{5A30E427-B6F6-4135-A320-470E8409AC96}"/>
    <cellStyle name="Vírgula 4 2 3 2 2" xfId="12791" xr:uid="{E696F3B4-694D-4FA2-8C87-92966426E2DB}"/>
    <cellStyle name="Vírgula 4 2 3 2 2 2" xfId="16851" xr:uid="{FBFF4292-6413-4EF0-96B5-8D1B9007F203}"/>
    <cellStyle name="Vírgula 4 2 3 2 2 2 2" xfId="22080" xr:uid="{54B42222-F62F-4FB8-A65F-8F147CB42531}"/>
    <cellStyle name="Vírgula 4 2 3 2 2 3" xfId="19498" xr:uid="{39ECC7F4-F2C6-4838-AE6A-247484CD9BDC}"/>
    <cellStyle name="Vírgula 4 2 3 2 3" xfId="16238" xr:uid="{0F4BDDB0-1AE6-4A4C-A2F9-F15335CB24F4}"/>
    <cellStyle name="Vírgula 4 2 3 2 3 2" xfId="21468" xr:uid="{E9ED0E48-1EF3-4128-80B8-1C26B857112C}"/>
    <cellStyle name="Vírgula 4 2 3 2 4" xfId="18886" xr:uid="{D76D919B-5A44-4C02-BDA0-9DB2EC2392C3}"/>
    <cellStyle name="Vírgula 4 2 3 2 5" xfId="12164" xr:uid="{38515E59-466D-4909-8FE3-3E7B67CC71AE}"/>
    <cellStyle name="Vírgula 4 2 3 3" xfId="12590" xr:uid="{0CCD008C-2474-4853-9F6E-13274161F7B4}"/>
    <cellStyle name="Vírgula 4 2 3 3 2" xfId="16654" xr:uid="{C2E213EC-230B-4AAF-8F48-0A2CC2009872}"/>
    <cellStyle name="Vírgula 4 2 3 3 2 2" xfId="21883" xr:uid="{3F7EFE8A-F6B4-4AB3-8039-874D804F8056}"/>
    <cellStyle name="Vírgula 4 2 3 3 3" xfId="19301" xr:uid="{AF1D67E8-7415-4257-B931-8C7A05A9A843}"/>
    <cellStyle name="Vírgula 4 2 3 4" xfId="15108" xr:uid="{2113CFDB-C274-467B-88CE-3F708488FBCE}"/>
    <cellStyle name="Vírgula 4 2 3 4 2" xfId="17693" xr:uid="{CE83CAEF-4B26-4ED5-8BD5-6B3DFF467920}"/>
    <cellStyle name="Vírgula 4 2 3 4 2 2" xfId="22919" xr:uid="{7D1BDE78-C956-46C3-82FB-C22BDBE262C0}"/>
    <cellStyle name="Vírgula 4 2 3 4 3" xfId="20350" xr:uid="{35AA0D4D-D605-4A22-8AFE-0134D99858EB}"/>
    <cellStyle name="Vírgula 4 2 3 5" xfId="16041" xr:uid="{E8D65767-FAC5-4E22-B593-1FFB0A9CE387}"/>
    <cellStyle name="Vírgula 4 2 3 5 2" xfId="21271" xr:uid="{9D90ABE1-BEAB-4BC8-BEE6-2A5BA5665EFB}"/>
    <cellStyle name="Vírgula 4 2 3 6" xfId="18689" xr:uid="{7C3E0B9C-FE87-4560-8462-74C4FE2E7E0D}"/>
    <cellStyle name="Vírgula 4 2 3 7" xfId="11948" xr:uid="{838842EE-A359-4F42-9EB8-F9799E97A36E}"/>
    <cellStyle name="Vírgula 4 2 4" xfId="201" xr:uid="{5429AE89-39EE-4CE5-AA2D-B534213DE19B}"/>
    <cellStyle name="Vírgula 4 2 4 2" xfId="12760" xr:uid="{13E0C23D-C338-405C-8F13-4B500592941D}"/>
    <cellStyle name="Vírgula 4 2 4 2 2" xfId="16820" xr:uid="{79CF42DC-E7A3-4E00-A733-EF795015B917}"/>
    <cellStyle name="Vírgula 4 2 4 2 2 2" xfId="22049" xr:uid="{50BA44BD-937C-41CA-9A10-87475A6DA019}"/>
    <cellStyle name="Vírgula 4 2 4 2 3" xfId="19467" xr:uid="{21F046C6-E241-491C-AD4D-A42EC09F4E97}"/>
    <cellStyle name="Vírgula 4 2 4 3" xfId="16207" xr:uid="{B922AF5B-8F92-413B-BC1E-379C9A77FE9D}"/>
    <cellStyle name="Vírgula 4 2 4 3 2" xfId="21437" xr:uid="{43100DAC-B7E3-478D-BAEA-43570CF47BF6}"/>
    <cellStyle name="Vírgula 4 2 4 4" xfId="18855" xr:uid="{82337027-50C0-40D5-B5FE-15F64FB54772}"/>
    <cellStyle name="Vírgula 4 2 4 5" xfId="12128" xr:uid="{76BF24B8-1B73-44DC-92DB-25F278EA28C2}"/>
    <cellStyle name="Vírgula 4 2 5" xfId="4195" xr:uid="{4CD86F9E-962F-476C-846B-BE1A82E32232}"/>
    <cellStyle name="Vírgula 4 2 5 2" xfId="16375" xr:uid="{FD3568B5-343D-4C3A-A30E-90F6CE21EE19}"/>
    <cellStyle name="Vírgula 4 2 5 2 2" xfId="21604" xr:uid="{6427B02C-1ECB-4D28-ABEB-A8414AFBD6B4}"/>
    <cellStyle name="Vírgula 4 2 5 3" xfId="19022" xr:uid="{78DB59C4-D39E-4210-9683-7350AC316305}"/>
    <cellStyle name="Vírgula 4 2 5 4" xfId="12310" xr:uid="{904FB9EB-95C9-4B09-BAA8-A4D8548C77D7}"/>
    <cellStyle name="Vírgula 4 2 6" xfId="12822" xr:uid="{751FE5F0-D26B-4E23-A803-7AD8E3A09C74}"/>
    <cellStyle name="Vírgula 4 2 6 2" xfId="16878" xr:uid="{FCE2FF3F-5E9B-4F83-A117-C5F370A1411F}"/>
    <cellStyle name="Vírgula 4 2 6 2 2" xfId="22104" xr:uid="{892A1E79-34AA-4AE0-B1AF-6209F5B4A043}"/>
    <cellStyle name="Vírgula 4 2 6 3" xfId="19522" xr:uid="{5D662854-3934-46CE-B84E-14DEBE57D743}"/>
    <cellStyle name="Vírgula 4 2 7" xfId="12928" xr:uid="{0D656B14-3A32-444B-9383-7C36CA446A45}"/>
    <cellStyle name="Vírgula 4 2 7 2" xfId="16968" xr:uid="{892CFBDD-7F8B-4CF0-84D7-8CB5FFBE65A8}"/>
    <cellStyle name="Vírgula 4 2 7 2 2" xfId="22194" xr:uid="{597B9373-B742-404A-AD58-C8309ED7CF69}"/>
    <cellStyle name="Vírgula 4 2 7 3" xfId="19612" xr:uid="{7C5517FE-04FF-40A8-B591-21E9AA8049F4}"/>
    <cellStyle name="Vírgula 4 2 8" xfId="15482" xr:uid="{A6FE7C93-3658-416A-B920-36F80BB2B263}"/>
    <cellStyle name="Vírgula 4 2 8 2" xfId="18054" xr:uid="{FCE7F897-141E-44FC-A387-294D107D85B7}"/>
    <cellStyle name="Vírgula 4 2 8 2 2" xfId="23280" xr:uid="{BBDE4DE8-4969-4F44-AC80-C258919062F2}"/>
    <cellStyle name="Vírgula 4 2 8 3" xfId="20724" xr:uid="{BD497B15-DB86-4977-B3AA-EB0C10480C83}"/>
    <cellStyle name="Vírgula 4 2 9" xfId="15665" xr:uid="{A045FD91-86E0-43BF-89FE-E3F9481C88DD}"/>
    <cellStyle name="Vírgula 4 2 9 2" xfId="18235" xr:uid="{743E6BD0-15DE-48EA-9112-459573422B16}"/>
    <cellStyle name="Vírgula 4 2 9 2 2" xfId="23460" xr:uid="{32AE7E76-A698-4CED-B627-7BB67FA82303}"/>
    <cellStyle name="Vírgula 4 2 9 3" xfId="20904" xr:uid="{67213D5E-D9AD-43E7-9CFE-6859802E7704}"/>
    <cellStyle name="Vírgula 4 3" xfId="80" xr:uid="{22A76550-B649-453D-AF95-53D073F36A20}"/>
    <cellStyle name="Vírgula 4 3 10" xfId="9191" xr:uid="{C9719D33-2E48-4305-9842-279769A721DB}"/>
    <cellStyle name="Vírgula 4 3 2" xfId="172" xr:uid="{5D5239FE-D503-4C07-94D7-3FF8B5F78159}"/>
    <cellStyle name="Vírgula 4 3 2 2" xfId="267" xr:uid="{70FF1C51-00DF-4358-95F8-C02DE3965EF8}"/>
    <cellStyle name="Vírgula 4 3 2 2 2" xfId="12726" xr:uid="{CD030D56-D802-407D-8037-C5EAB560C725}"/>
    <cellStyle name="Vírgula 4 3 2 2 2 2" xfId="16790" xr:uid="{2D010128-93AA-4579-8526-D4EFCD3A0FC8}"/>
    <cellStyle name="Vírgula 4 3 2 2 2 2 2" xfId="22019" xr:uid="{25DB4E54-A925-4160-A8D4-96A3141D4EAE}"/>
    <cellStyle name="Vírgula 4 3 2 2 2 3" xfId="19437" xr:uid="{BFDE13DE-EB71-4CC6-8FDF-AC5AF9B0E404}"/>
    <cellStyle name="Vírgula 4 3 2 2 3" xfId="15244" xr:uid="{BEFBF5BD-203E-4C7B-8D8B-FBB9ED309D14}"/>
    <cellStyle name="Vírgula 4 3 2 2 3 2" xfId="17829" xr:uid="{12755802-DAA7-49F6-99BC-09BE79ED4915}"/>
    <cellStyle name="Vírgula 4 3 2 2 3 2 2" xfId="23055" xr:uid="{4A61A814-C375-46DA-8EA1-0D6AA796EB24}"/>
    <cellStyle name="Vírgula 4 3 2 2 3 3" xfId="20486" xr:uid="{D65274D4-C54F-4ACF-AE65-9785212BEC15}"/>
    <cellStyle name="Vírgula 4 3 2 2 4" xfId="16177" xr:uid="{213107EB-5B2B-4F05-AF0D-18E5F7D8E420}"/>
    <cellStyle name="Vírgula 4 3 2 2 4 2" xfId="21407" xr:uid="{3D1D8BCF-6EB7-4844-BCF4-714EB91F3558}"/>
    <cellStyle name="Vírgula 4 3 2 2 5" xfId="18825" xr:uid="{ECA0DB94-F3C2-46CD-BFA3-F795294FABD0}"/>
    <cellStyle name="Vírgula 4 3 2 2 6" xfId="12084" xr:uid="{CEC1D0F4-7E3F-41DF-B34B-99402C1F3A45}"/>
    <cellStyle name="Vírgula 4 3 2 3" xfId="7326" xr:uid="{7DFADF34-3F3C-4221-BD13-82EB481D9D26}"/>
    <cellStyle name="Vírgula 4 3 2 3 2" xfId="12796" xr:uid="{4F0E9FB3-8F2C-4171-944D-DA3F826BA2EF}"/>
    <cellStyle name="Vírgula 4 3 2 3 2 2" xfId="16856" xr:uid="{1E3169C2-5DB5-456F-85F6-C4F6048B56C9}"/>
    <cellStyle name="Vírgula 4 3 2 3 2 2 2" xfId="22085" xr:uid="{B3FD45CD-4B07-49DD-9C9C-23244DF063A8}"/>
    <cellStyle name="Vírgula 4 3 2 3 2 3" xfId="19503" xr:uid="{634E9853-B4CF-4FD8-BBA2-E162213F4C2B}"/>
    <cellStyle name="Vírgula 4 3 2 3 3" xfId="16243" xr:uid="{2150799D-CBBB-4B94-A0C2-BB1D28B2333B}"/>
    <cellStyle name="Vírgula 4 3 2 3 3 2" xfId="21473" xr:uid="{1DD13012-3DDE-4F5F-9317-6CDBA8C6FC44}"/>
    <cellStyle name="Vírgula 4 3 2 3 4" xfId="18891" xr:uid="{205D7245-B028-4FC3-801C-83034FCE9B64}"/>
    <cellStyle name="Vírgula 4 3 2 3 5" xfId="12170" xr:uid="{7E2E0DD8-1153-46A4-9886-A000AB982DC8}"/>
    <cellStyle name="Vírgula 4 3 2 4" xfId="12466" xr:uid="{77E98625-13E8-422D-956B-CEB55DE70D02}"/>
    <cellStyle name="Vírgula 4 3 2 4 2" xfId="16530" xr:uid="{2BDD91DF-F483-4F21-9511-F01357F45B10}"/>
    <cellStyle name="Vírgula 4 3 2 4 2 2" xfId="21759" xr:uid="{9E64E294-FA76-44D3-8F09-F389C74E11FF}"/>
    <cellStyle name="Vírgula 4 3 2 4 3" xfId="19177" xr:uid="{A491FAEF-EEAA-4BF9-AC24-D64523A8D6D7}"/>
    <cellStyle name="Vírgula 4 3 2 5" xfId="14889" xr:uid="{250AFDF8-D44F-45C2-A68D-CA86D2B43B70}"/>
    <cellStyle name="Vírgula 4 3 2 5 2" xfId="17475" xr:uid="{BDF0E80B-246C-43B0-8482-A240FB034414}"/>
    <cellStyle name="Vírgula 4 3 2 5 2 2" xfId="22701" xr:uid="{24E292EB-9C47-403E-AAD2-11F25C491F75}"/>
    <cellStyle name="Vírgula 4 3 2 5 3" xfId="20132" xr:uid="{30BA3D91-A410-447F-B7CD-9C045E22E8F3}"/>
    <cellStyle name="Vírgula 4 3 2 6" xfId="15618" xr:uid="{CB0D7147-DAFC-48BB-B5A8-FB3E78B1F23D}"/>
    <cellStyle name="Vírgula 4 3 2 6 2" xfId="18190" xr:uid="{E317D66C-BF6E-4925-BB3A-EDF00BC4854D}"/>
    <cellStyle name="Vírgula 4 3 2 6 2 2" xfId="23416" xr:uid="{7E7ACBD5-D9A4-4ABB-95F7-38FD664521C8}"/>
    <cellStyle name="Vírgula 4 3 2 6 3" xfId="20860" xr:uid="{EBA2EE09-0710-49C9-87CC-7423D6B2B44A}"/>
    <cellStyle name="Vírgula 4 3 2 7" xfId="15917" xr:uid="{2207C3EE-FF02-4779-9680-098F5D07AC10}"/>
    <cellStyle name="Vírgula 4 3 2 7 2" xfId="21147" xr:uid="{992ECE6A-7386-4C33-89AB-A3255365A370}"/>
    <cellStyle name="Vírgula 4 3 2 8" xfId="18565" xr:uid="{6841695B-A2CF-4243-9EEC-A03C8CF78399}"/>
    <cellStyle name="Vírgula 4 3 2 9" xfId="11816" xr:uid="{75187825-C289-47A7-87EE-B7916268BDE0}"/>
    <cellStyle name="Vírgula 4 3 3" xfId="206" xr:uid="{73C00800-8819-4C1C-B779-39EACF30AD9F}"/>
    <cellStyle name="Vírgula 4 3 3 2" xfId="12593" xr:uid="{56E75494-0E40-4A63-96AA-80DC8BC09331}"/>
    <cellStyle name="Vírgula 4 3 3 2 2" xfId="16657" xr:uid="{D04BD582-5654-41CA-9987-DEACAAABED8C}"/>
    <cellStyle name="Vírgula 4 3 3 2 2 2" xfId="21886" xr:uid="{66F28F10-7C31-4F4D-BF84-8557DDB147AB}"/>
    <cellStyle name="Vírgula 4 3 3 2 3" xfId="19304" xr:uid="{322294B4-B6BC-4896-858E-26B9C65DF4ED}"/>
    <cellStyle name="Vírgula 4 3 3 3" xfId="15111" xr:uid="{2ABEDAB8-291F-4F2C-BF46-5DF646844CAF}"/>
    <cellStyle name="Vírgula 4 3 3 3 2" xfId="17696" xr:uid="{81EC1BF0-A9B5-4E55-A6A4-21A3EB3655DC}"/>
    <cellStyle name="Vírgula 4 3 3 3 2 2" xfId="22922" xr:uid="{7DAD8564-3726-4DC5-9844-097F1D64074D}"/>
    <cellStyle name="Vírgula 4 3 3 3 3" xfId="20353" xr:uid="{292603BE-5DDD-4C68-AE62-3F1D2A8F60E0}"/>
    <cellStyle name="Vírgula 4 3 3 4" xfId="16044" xr:uid="{834492D9-7DB9-4557-9113-DF37CF38F72A}"/>
    <cellStyle name="Vírgula 4 3 3 4 2" xfId="21274" xr:uid="{C150EB44-247F-4005-8FBF-38F623FDE037}"/>
    <cellStyle name="Vírgula 4 3 3 5" xfId="18692" xr:uid="{7782D8A6-5CDD-442A-B1A7-34AD7367FD75}"/>
    <cellStyle name="Vírgula 4 3 3 6" xfId="11951" xr:uid="{45C9008E-9E91-46E7-8E8D-7A4D2524E140}"/>
    <cellStyle name="Vírgula 4 3 4" xfId="4210" xr:uid="{FC7C37AC-52B5-496E-B5A9-C1B64BF97A40}"/>
    <cellStyle name="Vírgula 4 3 4 2" xfId="12763" xr:uid="{EEA111FE-FBDB-49B1-8685-263BDA729B1E}"/>
    <cellStyle name="Vírgula 4 3 4 2 2" xfId="16823" xr:uid="{D5351EA2-41DD-4795-BE93-B1BF365045C6}"/>
    <cellStyle name="Vírgula 4 3 4 2 2 2" xfId="22052" xr:uid="{D621CD02-1309-44C5-96B5-665EE6D14FD9}"/>
    <cellStyle name="Vírgula 4 3 4 2 3" xfId="19470" xr:uid="{ED53956A-27FC-4D81-B459-6555D514AA61}"/>
    <cellStyle name="Vírgula 4 3 4 3" xfId="16210" xr:uid="{54E6C74D-0FA8-4F8A-871C-2B8D5AF4BA1F}"/>
    <cellStyle name="Vírgula 4 3 4 3 2" xfId="21440" xr:uid="{A4040828-49C5-4B1E-81D2-7A8FE1DFB9A0}"/>
    <cellStyle name="Vírgula 4 3 4 4" xfId="18858" xr:uid="{1C6B2018-5981-4570-8C1A-852A14CAE264}"/>
    <cellStyle name="Vírgula 4 3 4 5" xfId="12131" xr:uid="{49519282-486A-4B90-81AE-BF45B33E1EF9}"/>
    <cellStyle name="Vírgula 4 3 5" xfId="12313" xr:uid="{F8D34E09-923A-437D-AC86-6B251C1812CA}"/>
    <cellStyle name="Vírgula 4 3 5 2" xfId="16378" xr:uid="{5D500000-7314-43A9-978E-2C5CC54D75B4}"/>
    <cellStyle name="Vírgula 4 3 5 2 2" xfId="21607" xr:uid="{278B7846-BE2D-4A04-8CCF-873D0076129A}"/>
    <cellStyle name="Vírgula 4 3 5 3" xfId="19025" xr:uid="{BA9F2B00-6179-4CE9-ACBC-16D2246D9309}"/>
    <cellStyle name="Vírgula 4 3 6" xfId="13077" xr:uid="{F6300C3D-16CC-4F89-83A6-3109D7B84A8B}"/>
    <cellStyle name="Vírgula 4 3 6 2" xfId="17117" xr:uid="{2E60A5B7-F35D-411A-8F6A-3C473A49D692}"/>
    <cellStyle name="Vírgula 4 3 6 2 2" xfId="22343" xr:uid="{84363D1D-7309-4E38-942E-4D7B586A4671}"/>
    <cellStyle name="Vírgula 4 3 6 3" xfId="19761" xr:uid="{0C8C64C5-D206-47E3-845D-66370B1D8F35}"/>
    <cellStyle name="Vírgula 4 3 7" xfId="15485" xr:uid="{369C8079-0C90-418B-A089-48A7941D0FFB}"/>
    <cellStyle name="Vírgula 4 3 7 2" xfId="18057" xr:uid="{B12DBBB7-C6DE-4429-B840-B23F2A4F73B1}"/>
    <cellStyle name="Vírgula 4 3 7 2 2" xfId="23283" xr:uid="{EEBEC2D0-FCCB-4C2F-9771-1ADF38BA70E5}"/>
    <cellStyle name="Vírgula 4 3 7 3" xfId="20727" xr:uid="{EEB1FA74-9344-4051-AC5E-3F41A541A47D}"/>
    <cellStyle name="Vírgula 4 3 8" xfId="15784" xr:uid="{29DDCAC1-AB45-42F4-A1A5-DA24B89456C8}"/>
    <cellStyle name="Vírgula 4 3 8 2" xfId="21014" xr:uid="{9AD69326-542D-4AA6-8E64-8A84B109590E}"/>
    <cellStyle name="Vírgula 4 3 9" xfId="18413" xr:uid="{092BB61A-810B-45BB-8B7B-D7CC7BEF368C}"/>
    <cellStyle name="Vírgula 4 4" xfId="88" xr:uid="{9930EF04-6407-4239-803E-047E482F599D}"/>
    <cellStyle name="Vírgula 4 4 2" xfId="213" xr:uid="{CF766C0E-431A-423A-A66C-A98747495196}"/>
    <cellStyle name="Vírgula 4 4 2 2" xfId="12579" xr:uid="{CFA140A7-05DA-42D1-B3F5-E4FBC655208D}"/>
    <cellStyle name="Vírgula 4 4 2 2 2" xfId="16643" xr:uid="{46F7E273-72CB-4A81-9D2D-2474494BF4FE}"/>
    <cellStyle name="Vírgula 4 4 2 2 2 2" xfId="21872" xr:uid="{3DB0C020-225C-4C9E-8316-21D708348850}"/>
    <cellStyle name="Vírgula 4 4 2 2 3" xfId="19290" xr:uid="{99133E87-6EDD-4DC5-A065-99B488F2B0D1}"/>
    <cellStyle name="Vírgula 4 4 2 3" xfId="15097" xr:uid="{99F949BF-9B58-4E9F-9071-E2661053098F}"/>
    <cellStyle name="Vírgula 4 4 2 3 2" xfId="17682" xr:uid="{11EB42D9-2E78-4AB3-A650-413BC24F5EE9}"/>
    <cellStyle name="Vírgula 4 4 2 3 2 2" xfId="22908" xr:uid="{0C5EFBB4-421B-4C78-A288-373E617DC484}"/>
    <cellStyle name="Vírgula 4 4 2 3 3" xfId="20339" xr:uid="{02370A88-F591-45C5-9769-FC32AE110C42}"/>
    <cellStyle name="Vírgula 4 4 2 4" xfId="16030" xr:uid="{21BD8484-3260-46E5-922E-BFF1BCC90D09}"/>
    <cellStyle name="Vírgula 4 4 2 4 2" xfId="21260" xr:uid="{55253AC4-44FD-4291-A9FC-E6B48B0156B7}"/>
    <cellStyle name="Vírgula 4 4 2 5" xfId="18678" xr:uid="{9E83C226-9BF0-47A4-995F-B83A683829A8}"/>
    <cellStyle name="Vírgula 4 4 2 6" xfId="11937" xr:uid="{E4CA9EFD-B0DA-435F-8DC3-61CB565ED736}"/>
    <cellStyle name="Vírgula 4 4 3" xfId="4134" xr:uid="{29373C9C-EFC3-4F3E-80E5-659EB1E78786}"/>
    <cellStyle name="Vírgula 4 4 3 2" xfId="12767" xr:uid="{D20DF1C9-F626-4B92-AB8C-28D07641B26B}"/>
    <cellStyle name="Vírgula 4 4 3 2 2" xfId="16827" xr:uid="{18B3160D-E02C-4A61-984C-67BA99178155}"/>
    <cellStyle name="Vírgula 4 4 3 2 2 2" xfId="22056" xr:uid="{D024679B-A307-4E19-9D42-4C6011112638}"/>
    <cellStyle name="Vírgula 4 4 3 2 3" xfId="19474" xr:uid="{D2746AE6-42E9-4195-9C61-AED9793D8CB7}"/>
    <cellStyle name="Vírgula 4 4 3 3" xfId="16214" xr:uid="{FE5B6F97-A2D5-4C58-9365-D886FF4F69C0}"/>
    <cellStyle name="Vírgula 4 4 3 3 2" xfId="21444" xr:uid="{799D7377-24EE-4567-9322-333702E8F04E}"/>
    <cellStyle name="Vírgula 4 4 3 4" xfId="18862" xr:uid="{207904CE-E1F4-4FFA-9323-17FC58281913}"/>
    <cellStyle name="Vírgula 4 4 3 5" xfId="12137" xr:uid="{309FD028-F1C1-46B7-8BB9-D0FE1045B300}"/>
    <cellStyle name="Vírgula 4 4 4" xfId="12297" xr:uid="{7FF93DB8-7B34-4B31-8F53-BF87376B5DD4}"/>
    <cellStyle name="Vírgula 4 4 4 2" xfId="16362" xr:uid="{6B250FCF-48AA-4AE6-97CB-C865133DED24}"/>
    <cellStyle name="Vírgula 4 4 4 2 2" xfId="21591" xr:uid="{B1067D49-88A5-4631-8A22-E66D9EAA81ED}"/>
    <cellStyle name="Vírgula 4 4 4 3" xfId="19009" xr:uid="{E6214B1E-6D34-4050-83EA-04881B302E41}"/>
    <cellStyle name="Vírgula 4 4 5" xfId="13078" xr:uid="{585F82B1-673E-49C1-AB32-31A665B7F52D}"/>
    <cellStyle name="Vírgula 4 4 5 2" xfId="17118" xr:uid="{E84CA04A-8260-4BAA-9828-F00646E788AE}"/>
    <cellStyle name="Vírgula 4 4 5 2 2" xfId="22344" xr:uid="{E139528F-5BBF-4203-9CDF-1CE32E2FEC16}"/>
    <cellStyle name="Vírgula 4 4 5 3" xfId="19762" xr:uid="{ED924AF2-E84C-40FB-983A-110D6FF4C205}"/>
    <cellStyle name="Vírgula 4 4 6" xfId="15471" xr:uid="{806C0169-696C-4D07-B5E1-617C0BDA5931}"/>
    <cellStyle name="Vírgula 4 4 6 2" xfId="18043" xr:uid="{B2DF80D4-D25C-4804-ACF6-980956A51D2E}"/>
    <cellStyle name="Vírgula 4 4 6 2 2" xfId="23269" xr:uid="{BC432BB0-D7FA-4D54-AD3D-39A56B3FB778}"/>
    <cellStyle name="Vírgula 4 4 6 3" xfId="20713" xr:uid="{63739104-28D4-4591-A66A-ED63D75A6B3B}"/>
    <cellStyle name="Vírgula 4 4 7" xfId="15770" xr:uid="{25A1F655-7E2F-4643-BEF7-61DD6D8E7FC6}"/>
    <cellStyle name="Vírgula 4 4 7 2" xfId="21000" xr:uid="{85A66FB7-977D-4996-9AB4-6BCD590DC131}"/>
    <cellStyle name="Vírgula 4 4 8" xfId="18397" xr:uid="{AE59C4A0-3B0F-46CA-9FE6-BF5A4F5B64E1}"/>
    <cellStyle name="Vírgula 4 4 9" xfId="9153" xr:uid="{D0875C20-3A05-4AD4-8C97-2C41551B23A0}"/>
    <cellStyle name="Vírgula 4 5" xfId="151" xr:uid="{F210B1B7-837E-4FB0-9F70-0EE4B2C0B961}"/>
    <cellStyle name="Vírgula 4 5 2" xfId="247" xr:uid="{CC92E09C-2C5D-4D92-852A-10E27800257A}"/>
    <cellStyle name="Vírgula 4 5 2 2" xfId="12577" xr:uid="{F451E13E-4114-4693-9363-3AFAF6FC5022}"/>
    <cellStyle name="Vírgula 4 5 2 2 2" xfId="16641" xr:uid="{37FE599B-11A9-4B2C-A20B-72420155CF5A}"/>
    <cellStyle name="Vírgula 4 5 2 2 2 2" xfId="21870" xr:uid="{F9CFC95F-668C-47E2-B545-AF63E9EDAD1C}"/>
    <cellStyle name="Vírgula 4 5 2 2 3" xfId="19288" xr:uid="{3FC035ED-9D64-44AA-A67F-9E2A70F36460}"/>
    <cellStyle name="Vírgula 4 5 2 3" xfId="15095" xr:uid="{D5907751-7CFF-4D0A-8724-46E30F139A19}"/>
    <cellStyle name="Vírgula 4 5 2 3 2" xfId="17680" xr:uid="{6ADB9F08-632C-4948-ACB2-BB6C5AA975CD}"/>
    <cellStyle name="Vírgula 4 5 2 3 2 2" xfId="22906" xr:uid="{CC3694C0-9677-4647-A133-21F33D39881C}"/>
    <cellStyle name="Vírgula 4 5 2 3 3" xfId="20337" xr:uid="{33DB1BA1-E805-4AEF-9B93-D9A2801AE277}"/>
    <cellStyle name="Vírgula 4 5 2 4" xfId="16028" xr:uid="{AF0A8FB4-5398-4818-A527-5030B13878A9}"/>
    <cellStyle name="Vírgula 4 5 2 4 2" xfId="21258" xr:uid="{6CE220FD-362A-4295-A1DA-CBE79C2AC593}"/>
    <cellStyle name="Vírgula 4 5 2 5" xfId="18676" xr:uid="{C7F157BA-D837-4979-9A33-0D5D770A5D75}"/>
    <cellStyle name="Vírgula 4 5 2 6" xfId="11935" xr:uid="{4A0FA421-C8C2-4C45-8F09-F5390926298F}"/>
    <cellStyle name="Vírgula 4 5 3" xfId="4131" xr:uid="{657885F1-7101-48C6-823F-875727E261F2}"/>
    <cellStyle name="Vírgula 4 5 3 2" xfId="12778" xr:uid="{9BF9635E-BCE1-42B7-BAB7-60058C277C40}"/>
    <cellStyle name="Vírgula 4 5 3 2 2" xfId="16838" xr:uid="{69F81ECA-40A9-4C29-9862-6C89B910B1B0}"/>
    <cellStyle name="Vírgula 4 5 3 2 2 2" xfId="22067" xr:uid="{26A7304E-1955-4D35-B1FC-A8855A016AFF}"/>
    <cellStyle name="Vírgula 4 5 3 2 3" xfId="19485" xr:uid="{20D08EEC-3417-4A83-8308-3B7C19DBC04E}"/>
    <cellStyle name="Vírgula 4 5 3 3" xfId="16225" xr:uid="{E9FD3E76-7A42-4140-BF74-9F9EAB27113A}"/>
    <cellStyle name="Vírgula 4 5 3 3 2" xfId="21455" xr:uid="{A2A5DD13-27A0-4247-BC67-84CB45DD9352}"/>
    <cellStyle name="Vírgula 4 5 3 4" xfId="18873" xr:uid="{72F54ABE-A8E7-4679-9698-BF71BD58CE78}"/>
    <cellStyle name="Vírgula 4 5 3 5" xfId="12151" xr:uid="{61E8526E-E06E-4CB3-8C21-3E7C422975BD}"/>
    <cellStyle name="Vírgula 4 5 4" xfId="12295" xr:uid="{23AB10E8-C942-46BE-90AB-080726FA1DEA}"/>
    <cellStyle name="Vírgula 4 5 4 2" xfId="16360" xr:uid="{F331DD5E-4E51-4D83-8393-3AA5534764A0}"/>
    <cellStyle name="Vírgula 4 5 4 2 2" xfId="21589" xr:uid="{68526CAA-5DF5-4889-8B54-8E4D2CCFD091}"/>
    <cellStyle name="Vírgula 4 5 4 3" xfId="19007" xr:uid="{043106E1-B0C6-4A96-A0D4-FB730C155833}"/>
    <cellStyle name="Vírgula 4 5 5" xfId="14120" xr:uid="{AE8068EE-A532-4111-BB37-B1C8E0D0B33E}"/>
    <cellStyle name="Vírgula 4 5 5 2" xfId="17314" xr:uid="{A82AA08E-936A-4CDA-9611-422BDEDF4937}"/>
    <cellStyle name="Vírgula 4 5 5 2 2" xfId="22540" xr:uid="{EB892119-A67B-4FEC-8C48-20D0EC280466}"/>
    <cellStyle name="Vírgula 4 5 5 3" xfId="19967" xr:uid="{9750A98C-8F4E-470D-8ABC-4790B0DFF617}"/>
    <cellStyle name="Vírgula 4 5 6" xfId="15469" xr:uid="{4BC66325-D5F2-4899-A8A8-699F0340CCE1}"/>
    <cellStyle name="Vírgula 4 5 6 2" xfId="18041" xr:uid="{14BCD342-834C-40CD-A77F-ACA57F2167DB}"/>
    <cellStyle name="Vírgula 4 5 6 2 2" xfId="23267" xr:uid="{6659F2E8-C263-440A-8F47-E8021AC39A5E}"/>
    <cellStyle name="Vírgula 4 5 6 3" xfId="20711" xr:uid="{37FF918B-5338-43C6-9848-7DD5F2B0818C}"/>
    <cellStyle name="Vírgula 4 5 7" xfId="15768" xr:uid="{A4316143-F85D-40E6-B2D1-5672D15A6A1C}"/>
    <cellStyle name="Vírgula 4 5 7 2" xfId="20998" xr:uid="{5FC87605-AABC-43C6-928D-A979A8C3E4E4}"/>
    <cellStyle name="Vírgula 4 5 8" xfId="18395" xr:uid="{28C02865-7576-45B5-80D0-CE7A4F83174B}"/>
    <cellStyle name="Vírgula 4 5 9" xfId="9151" xr:uid="{85A4DE56-7E8A-459F-80C1-59478287BFE4}"/>
    <cellStyle name="Vírgula 4 6" xfId="7286" xr:uid="{EE4990A8-5776-499F-AAAA-388AB3E9D2E9}"/>
    <cellStyle name="Vírgula 4 6 2" xfId="12071" xr:uid="{628F1E91-7DFD-4C58-B138-A48AFA7E19F7}"/>
    <cellStyle name="Vírgula 4 6 2 2" xfId="12713" xr:uid="{52776E70-EB96-4480-86AF-10D35242415E}"/>
    <cellStyle name="Vírgula 4 6 2 2 2" xfId="16777" xr:uid="{AD7D1929-9058-493F-9B8C-9C3848E2CE95}"/>
    <cellStyle name="Vírgula 4 6 2 2 2 2" xfId="22006" xr:uid="{6D2E1B15-A0FA-4FDA-9A3F-B2CC89C11C4D}"/>
    <cellStyle name="Vírgula 4 6 2 2 3" xfId="19424" xr:uid="{C0363FB9-4F36-48FD-A2CD-AAF496BBAB4D}"/>
    <cellStyle name="Vírgula 4 6 2 3" xfId="15231" xr:uid="{336B82EE-FE4E-4ACC-B515-77661B748F09}"/>
    <cellStyle name="Vírgula 4 6 2 3 2" xfId="17816" xr:uid="{E50EF5DF-B99F-49E6-BFDB-14B7D382887D}"/>
    <cellStyle name="Vírgula 4 6 2 3 2 2" xfId="23042" xr:uid="{E393F167-68F6-4658-B8E5-CE77E80BD986}"/>
    <cellStyle name="Vírgula 4 6 2 3 3" xfId="20473" xr:uid="{A1C17D35-6762-4A2C-9F43-385DCDAF4841}"/>
    <cellStyle name="Vírgula 4 6 2 4" xfId="16164" xr:uid="{066C9491-AD4E-4216-B1FB-816657881FC5}"/>
    <cellStyle name="Vírgula 4 6 2 4 2" xfId="21394" xr:uid="{A53F5CC2-D416-46A6-A28E-75C453440644}"/>
    <cellStyle name="Vírgula 4 6 2 5" xfId="18812" xr:uid="{81136AFF-57CA-47A5-9AAC-3D762DC9EE1B}"/>
    <cellStyle name="Vírgula 4 6 3" xfId="12452" xr:uid="{9EFEC4C0-0204-4604-A93F-57333812FB60}"/>
    <cellStyle name="Vírgula 4 6 3 2" xfId="16516" xr:uid="{8E9DD764-EB79-4FAB-9311-4AAE41F19C9D}"/>
    <cellStyle name="Vírgula 4 6 3 2 2" xfId="21745" xr:uid="{0835DFD6-346E-42E4-84A2-C16D9A65009B}"/>
    <cellStyle name="Vírgula 4 6 3 3" xfId="19163" xr:uid="{BF9DC97D-3974-4BDC-AD13-F2B51EF1750B}"/>
    <cellStyle name="Vírgula 4 6 4" xfId="14875" xr:uid="{53D88745-9C77-4D19-85A1-0DCC1A9E0163}"/>
    <cellStyle name="Vírgula 4 6 4 2" xfId="17464" xr:uid="{A3E0F511-40C6-48D6-980D-C3687C8F660C}"/>
    <cellStyle name="Vírgula 4 6 4 2 2" xfId="22690" xr:uid="{70446938-D28D-4F1F-8318-D00516089AC2}"/>
    <cellStyle name="Vírgula 4 6 4 3" xfId="20121" xr:uid="{3A98C3F4-0865-40D5-84A9-704746F1C0D4}"/>
    <cellStyle name="Vírgula 4 6 5" xfId="15605" xr:uid="{FDB88E37-1EB5-4E2B-9E61-16C45225F714}"/>
    <cellStyle name="Vírgula 4 6 5 2" xfId="18177" xr:uid="{F247F484-6D14-41D3-8242-2500B7DBAC04}"/>
    <cellStyle name="Vírgula 4 6 5 2 2" xfId="23403" xr:uid="{E0FECA00-C9E5-4AAB-9A8D-D3CE2734D08C}"/>
    <cellStyle name="Vírgula 4 6 5 3" xfId="20847" xr:uid="{EE6FFDCF-F221-4BB0-8041-648E859051F7}"/>
    <cellStyle name="Vírgula 4 6 6" xfId="15904" xr:uid="{635E72C9-DFAC-4AC3-A91C-6C26B8CC1592}"/>
    <cellStyle name="Vírgula 4 6 6 2" xfId="21134" xr:uid="{2A36324B-AE02-4651-AF32-CE8FDD98EFD8}"/>
    <cellStyle name="Vírgula 4 6 7" xfId="18551" xr:uid="{7B4A6168-E66D-450C-A362-F272D1CA1FE7}"/>
    <cellStyle name="Vírgula 4 6 8" xfId="11797" xr:uid="{92A3EFB2-FAAA-4DF6-9DD5-07BC7CF45A71}"/>
    <cellStyle name="Vírgula 4 7" xfId="2162" xr:uid="{061AB9C8-FAFA-4B51-BD5E-7C67D05EBCB9}"/>
    <cellStyle name="Vírgula 4 7 2" xfId="12522" xr:uid="{1AEF3FC9-A195-4A58-A24A-4507A2962362}"/>
    <cellStyle name="Vírgula 4 7 2 2" xfId="15040" xr:uid="{CBDA1CDF-BF33-4C8C-9D40-E30F60ACBA07}"/>
    <cellStyle name="Vírgula 4 7 2 2 2" xfId="17625" xr:uid="{7B311389-D601-4E30-B895-5B1E1D6945DA}"/>
    <cellStyle name="Vírgula 4 7 2 2 2 2" xfId="22851" xr:uid="{23446204-5E1A-45E4-8E58-F5085B71096F}"/>
    <cellStyle name="Vírgula 4 7 2 2 3" xfId="20282" xr:uid="{C44ADCB5-8279-465D-AC6C-D4FA61311B0B}"/>
    <cellStyle name="Vírgula 4 7 2 3" xfId="16586" xr:uid="{35F8A5D8-6940-4A2B-A074-7090DF4F99BD}"/>
    <cellStyle name="Vírgula 4 7 2 3 2" xfId="21815" xr:uid="{2CDE1169-2028-4D36-B5C5-0584A9FB9193}"/>
    <cellStyle name="Vírgula 4 7 2 4" xfId="19233" xr:uid="{2613B77C-4911-40DE-AAA3-757BFBCFC5E6}"/>
    <cellStyle name="Vírgula 4 7 3" xfId="13418" xr:uid="{7AB0BE8F-BA8F-42DE-8F51-7CBDE6CE7244}"/>
    <cellStyle name="Vírgula 4 7 3 2" xfId="17272" xr:uid="{D660B3B7-DEB0-4B6B-860B-291BF9076D11}"/>
    <cellStyle name="Vírgula 4 7 3 2 2" xfId="22498" xr:uid="{9B7CD97A-B0F4-4799-A210-BBBF4F246682}"/>
    <cellStyle name="Vírgula 4 7 3 3" xfId="19920" xr:uid="{B7FFCD05-355F-4225-8461-E2B40C8EBE54}"/>
    <cellStyle name="Vírgula 4 7 4" xfId="15414" xr:uid="{6B0DD3B1-69AB-4E6D-8174-D4CA0DB0818E}"/>
    <cellStyle name="Vírgula 4 7 4 2" xfId="17986" xr:uid="{DD0BC19F-0571-44A1-8AAA-0C0501D53EAE}"/>
    <cellStyle name="Vírgula 4 7 4 2 2" xfId="23212" xr:uid="{D596C8D8-866C-4B2F-81E0-A32F660E91D6}"/>
    <cellStyle name="Vírgula 4 7 4 3" xfId="20656" xr:uid="{F5B0B648-4800-401D-845F-1E606DF88744}"/>
    <cellStyle name="Vírgula 4 7 5" xfId="15973" xr:uid="{A4C881BC-D86E-4584-A7C9-E3B7B317D9F3}"/>
    <cellStyle name="Vírgula 4 7 5 2" xfId="21203" xr:uid="{DD155893-3E81-4712-8DFD-DAAD778458A5}"/>
    <cellStyle name="Vírgula 4 7 6" xfId="18621" xr:uid="{DEE66EDE-96FA-4F38-BE49-DB879B649F12}"/>
    <cellStyle name="Vírgula 4 7 7" xfId="11880" xr:uid="{09CF50CF-7B4D-42DC-BA1F-D6D9060B6012}"/>
    <cellStyle name="Vírgula 4 8" xfId="2056" xr:uid="{B4843FE7-8B58-4F89-8A7D-AD08F23B120E}"/>
    <cellStyle name="Vírgula 4 8 2" xfId="14999" xr:uid="{B4B90607-CFD7-4B19-9277-5ECAC8692EEF}"/>
    <cellStyle name="Vírgula 4 8 2 2" xfId="17584" xr:uid="{9345A903-0E75-4F59-80AF-F402D7559DCC}"/>
    <cellStyle name="Vírgula 4 8 2 2 2" xfId="22810" xr:uid="{B250406D-A591-4359-BBF2-4BDB2E28E720}"/>
    <cellStyle name="Vírgula 4 8 2 3" xfId="20241" xr:uid="{0EC8668E-87A0-49E4-B3BE-611820BB585C}"/>
    <cellStyle name="Vírgula 4 8 3" xfId="13365" xr:uid="{A75AD4AF-770B-4CB4-A879-6F39CDA4B5C4}"/>
    <cellStyle name="Vírgula 4 8 3 2" xfId="17234" xr:uid="{FFABA691-730B-4685-A3F9-846A813F1865}"/>
    <cellStyle name="Vírgula 4 8 3 2 2" xfId="22460" xr:uid="{92845497-F538-4F48-AD80-7C447268CC66}"/>
    <cellStyle name="Vírgula 4 8 3 3" xfId="19882" xr:uid="{1CC7720F-C0FD-4492-9274-4608919FCB20}"/>
    <cellStyle name="Vírgula 4 8 4" xfId="15373" xr:uid="{83ABC834-BA2D-4137-A54F-4D8512C254E4}"/>
    <cellStyle name="Vírgula 4 8 4 2" xfId="17945" xr:uid="{EC3A2E06-6A04-4E76-A481-1857772C1F99}"/>
    <cellStyle name="Vírgula 4 8 4 2 2" xfId="23171" xr:uid="{91872C7C-4E80-4A7F-ACA2-45F9CE5485B4}"/>
    <cellStyle name="Vírgula 4 8 4 3" xfId="20615" xr:uid="{6965E73A-02EC-4C44-874B-4CC87060DA4A}"/>
    <cellStyle name="Vírgula 4 8 5" xfId="16299" xr:uid="{4FD2F8DB-D356-4984-8185-706B0C8EF177}"/>
    <cellStyle name="Vírgula 4 8 5 2" xfId="21528" xr:uid="{FEE6C532-D8B7-48F2-8141-40120A7BAC00}"/>
    <cellStyle name="Vírgula 4 8 6" xfId="18946" xr:uid="{36398DAF-73DC-4F29-B951-297B8C349E49}"/>
    <cellStyle name="Vírgula 4 8 7" xfId="12232" xr:uid="{DC21B060-DDBE-4B22-9BE7-BC08983A54FF}"/>
    <cellStyle name="Vírgula 4 9" xfId="293" xr:uid="{7E7CEE24-E7F7-4E84-9E41-A370F0FEED5C}"/>
    <cellStyle name="Vírgula 4 9 2" xfId="17146" xr:uid="{A5757212-F8EB-4E7A-92D4-93B325E350A7}"/>
    <cellStyle name="Vírgula 4 9 2 2" xfId="22372" xr:uid="{A78E6491-54B3-46CA-94B6-C6806E4EEAF0}"/>
    <cellStyle name="Vírgula 4 9 3" xfId="19790" xr:uid="{2A6D4592-0C9E-4F2D-BAD9-3490A84A858B}"/>
    <cellStyle name="Vírgula 4 9 4" xfId="13108" xr:uid="{C025EA0A-BA8E-4A35-A38A-AC28033D4002}"/>
    <cellStyle name="Vírgula 5" xfId="70" xr:uid="{00000000-0005-0000-0000-000049000000}"/>
    <cellStyle name="Vírgula 5 10" xfId="15000" xr:uid="{C8040835-8E2B-4CE2-B65F-AF238A07E564}"/>
    <cellStyle name="Vírgula 5 10 2" xfId="17585" xr:uid="{3763A735-E02E-40FB-BCB7-F0EA17A93384}"/>
    <cellStyle name="Vírgula 5 10 2 2" xfId="22811" xr:uid="{C6E67ED3-F704-47EB-BD6C-8C020E8052EE}"/>
    <cellStyle name="Vírgula 5 10 3" xfId="20242" xr:uid="{B7C4AF97-3498-4E05-8F9F-AE0ED0EFCA9C}"/>
    <cellStyle name="Vírgula 5 11" xfId="12838" xr:uid="{38D6EDF0-A700-4810-AF46-84290FC33352}"/>
    <cellStyle name="Vírgula 5 11 2" xfId="16884" xr:uid="{B0E9C27E-44F0-4A7C-8BC3-774D6000A44B}"/>
    <cellStyle name="Vírgula 5 11 2 2" xfId="22110" xr:uid="{57FEBCAF-64CC-43B9-A92B-9BE164CCA545}"/>
    <cellStyle name="Vírgula 5 11 3" xfId="19528" xr:uid="{106BDFB0-5791-486B-B633-5AB38EB98A55}"/>
    <cellStyle name="Vírgula 5 12" xfId="15374" xr:uid="{C539929A-FE26-40A8-A54E-5DCEDD7F81ED}"/>
    <cellStyle name="Vírgula 5 12 2" xfId="17946" xr:uid="{3CA3C803-5E9F-4F25-B828-E6FBAC83D612}"/>
    <cellStyle name="Vírgula 5 12 2 2" xfId="23172" xr:uid="{F0D9FA9D-F689-474A-AC5E-27F0C3FAA479}"/>
    <cellStyle name="Vírgula 5 12 3" xfId="20616" xr:uid="{C0491041-6783-4BD1-A321-9459D29766FB}"/>
    <cellStyle name="Vírgula 5 13" xfId="15648" xr:uid="{64523F75-0E1E-4C44-8B15-EC7440F8F0F6}"/>
    <cellStyle name="Vírgula 5 13 2" xfId="18219" xr:uid="{5DC0E882-E1A7-4579-986D-1EB3DF7A6C79}"/>
    <cellStyle name="Vírgula 5 13 2 2" xfId="23445" xr:uid="{10515DC5-0F73-4FBD-B1AB-A0DD6D7A31DB}"/>
    <cellStyle name="Vírgula 5 13 3" xfId="20889" xr:uid="{3220FC75-28CF-45C6-BA20-76B4062E618A}"/>
    <cellStyle name="Vírgula 5 14" xfId="15681" xr:uid="{34669546-223E-4716-BC00-F9DDD213C66C}"/>
    <cellStyle name="Vírgula 5 14 2" xfId="20912" xr:uid="{1983026D-8E4E-4B28-8D16-06075B89D4A1}"/>
    <cellStyle name="Vírgula 5 15" xfId="18304" xr:uid="{0F032160-FC52-4908-A70D-87029A687DB3}"/>
    <cellStyle name="Vírgula 5 16" xfId="7369" xr:uid="{559AE0C1-35C7-4FB1-83E7-4EAEBBB914AB}"/>
    <cellStyle name="Vírgula 5 2" xfId="168" xr:uid="{15228B56-0D80-40CC-80B4-F5469DCFB1CF}"/>
    <cellStyle name="Vírgula 5 2 10" xfId="15771" xr:uid="{A6AFDD6E-ED88-4D6F-8CB1-03B50C5D7B25}"/>
    <cellStyle name="Vírgula 5 2 10 2" xfId="21001" xr:uid="{C09C0068-82FA-4927-A49B-B83B98BAF754}"/>
    <cellStyle name="Vírgula 5 2 11" xfId="18399" xr:uid="{0994D8DD-7690-44D8-9E42-94933FA0D203}"/>
    <cellStyle name="Vírgula 5 2 12" xfId="9156" xr:uid="{7FF1A481-00BD-4172-9987-B44F9E4AB8FC}"/>
    <cellStyle name="Vírgula 5 2 2" xfId="187" xr:uid="{6694071D-4E12-4570-BCD2-410A19B6A39A}"/>
    <cellStyle name="Vírgula 5 2 2 2" xfId="282" xr:uid="{D654A923-65D2-4A01-A58B-B1CE39F4970C}"/>
    <cellStyle name="Vírgula 5 2 2 2 2" xfId="12811" xr:uid="{70A8417E-B6ED-4603-BC6A-F360F4D9E946}"/>
    <cellStyle name="Vírgula 5 2 2 2 2 2" xfId="13079" xr:uid="{DFBE12E7-C64D-4E68-A0AE-22A7FC477E7E}"/>
    <cellStyle name="Vírgula 5 2 2 2 2 2 2" xfId="17119" xr:uid="{3D3BE112-EB25-4768-9423-6453499D2369}"/>
    <cellStyle name="Vírgula 5 2 2 2 2 2 2 2" xfId="22345" xr:uid="{2A2B7832-CB56-4500-A103-81F687CEC404}"/>
    <cellStyle name="Vírgula 5 2 2 2 2 2 3" xfId="19763" xr:uid="{011563E0-0015-4C14-A597-F2C285E4C81D}"/>
    <cellStyle name="Vírgula 5 2 2 2 2 3" xfId="16871" xr:uid="{C82A4BC4-20EF-4A5F-B5CF-0F07D91553D6}"/>
    <cellStyle name="Vírgula 5 2 2 2 2 3 2" xfId="22100" xr:uid="{F0D2D4AC-1620-462A-A8E0-533A6768B317}"/>
    <cellStyle name="Vírgula 5 2 2 2 2 4" xfId="19518" xr:uid="{078EC0FF-BA02-4BD6-8F54-0CEB9AFB6C15}"/>
    <cellStyle name="Vírgula 5 2 2 2 3" xfId="12940" xr:uid="{967D6090-1974-4EA2-A8F6-14E2F6B599FF}"/>
    <cellStyle name="Vírgula 5 2 2 2 3 2" xfId="16980" xr:uid="{8DC54E20-A3BC-4C32-B643-7795482ECE49}"/>
    <cellStyle name="Vírgula 5 2 2 2 3 2 2" xfId="22206" xr:uid="{ED20606F-52B0-415F-A374-0C6663A1E438}"/>
    <cellStyle name="Vírgula 5 2 2 2 3 3" xfId="19624" xr:uid="{9DE5BCF4-7A76-47BC-B2D3-46028BAF4C6E}"/>
    <cellStyle name="Vírgula 5 2 2 2 4" xfId="16258" xr:uid="{67920A43-E966-4F7A-9563-4FFE86A45DF1}"/>
    <cellStyle name="Vírgula 5 2 2 2 4 2" xfId="21488" xr:uid="{CE17F8CA-F030-4B94-BE08-ED602F81BF5C}"/>
    <cellStyle name="Vírgula 5 2 2 2 5" xfId="18906" xr:uid="{DFFC8B2D-6A88-452A-A92B-74FE52152FD8}"/>
    <cellStyle name="Vírgula 5 2 2 2 6" xfId="12185" xr:uid="{10391E15-2D4A-4B5E-95F4-259BF18271CA}"/>
    <cellStyle name="Vírgula 5 2 2 3" xfId="12580" xr:uid="{A9A2EEA4-94F6-4636-90BC-74ECEAAAA850}"/>
    <cellStyle name="Vírgula 5 2 2 3 2" xfId="13080" xr:uid="{E47C5856-83E8-4E4C-ADDD-8C36EBA308C5}"/>
    <cellStyle name="Vírgula 5 2 2 3 2 2" xfId="17120" xr:uid="{4A70C0CE-810E-421B-A268-BA472709C4B6}"/>
    <cellStyle name="Vírgula 5 2 2 3 2 2 2" xfId="22346" xr:uid="{962A995E-D039-4F92-90B1-37824F44CFB4}"/>
    <cellStyle name="Vírgula 5 2 2 3 2 3" xfId="19764" xr:uid="{416E3D4C-A542-476A-A849-DD51DE6CFA81}"/>
    <cellStyle name="Vírgula 5 2 2 3 3" xfId="16644" xr:uid="{6E4DA8CC-344F-4969-B464-6280777B7AEA}"/>
    <cellStyle name="Vírgula 5 2 2 3 3 2" xfId="21873" xr:uid="{7A4AA3EC-9CA3-4D94-BBA3-F432A96EA843}"/>
    <cellStyle name="Vírgula 5 2 2 3 4" xfId="19291" xr:uid="{C9A6D8DF-610E-4D7A-A336-482647C801F0}"/>
    <cellStyle name="Vírgula 5 2 2 4" xfId="13081" xr:uid="{53636E0B-42C5-4DAE-89B9-E1A4D4025646}"/>
    <cellStyle name="Vírgula 5 2 2 4 2" xfId="17121" xr:uid="{0A4CFD79-8A1C-48A3-B052-C51E947F03AB}"/>
    <cellStyle name="Vírgula 5 2 2 4 2 2" xfId="22347" xr:uid="{B27CA460-DC5F-4D90-814A-0196608E0CBD}"/>
    <cellStyle name="Vírgula 5 2 2 4 3" xfId="19765" xr:uid="{DEB6EDDD-4F23-46E2-B7C8-E5B8CD10BDA7}"/>
    <cellStyle name="Vírgula 5 2 2 5" xfId="12890" xr:uid="{7A484986-1F9A-45C5-896B-9AE8CF093989}"/>
    <cellStyle name="Vírgula 5 2 2 5 2" xfId="16930" xr:uid="{FBAD3C8F-F40B-4D19-9C1D-8F2BFC053E29}"/>
    <cellStyle name="Vírgula 5 2 2 5 2 2" xfId="22156" xr:uid="{8D1C0BEC-1674-4ABC-BD6F-2F9A07E290E9}"/>
    <cellStyle name="Vírgula 5 2 2 5 3" xfId="19574" xr:uid="{CD346217-C7FA-4ECF-BEB4-B71ECC7D912B}"/>
    <cellStyle name="Vírgula 5 2 2 6" xfId="16031" xr:uid="{80D87A0F-86F6-48AF-983B-94F942FBB885}"/>
    <cellStyle name="Vírgula 5 2 2 6 2" xfId="21261" xr:uid="{F7AB8264-E6D3-424B-AD95-89F46FF2DF06}"/>
    <cellStyle name="Vírgula 5 2 2 7" xfId="18679" xr:uid="{288C9CA2-8C1C-4A09-982B-4AB62F767B00}"/>
    <cellStyle name="Vírgula 5 2 2 8" xfId="11938" xr:uid="{3ABD32D0-239B-4C1A-BBEA-71087E98E5FD}"/>
    <cellStyle name="Vírgula 5 2 3" xfId="264" xr:uid="{9790BCA2-ECBE-4A94-89F3-E46E82D7724B}"/>
    <cellStyle name="Vírgula 5 2 3 2" xfId="12794" xr:uid="{A47A113C-6C6C-46F7-904A-73AC9A1D21AE}"/>
    <cellStyle name="Vírgula 5 2 3 2 2" xfId="13082" xr:uid="{A9B6416B-C4A8-4AE2-AD75-0F2A3CF0D49B}"/>
    <cellStyle name="Vírgula 5 2 3 2 2 2" xfId="17122" xr:uid="{5EA7493C-FE4C-45CE-AF8E-C60EDB71A054}"/>
    <cellStyle name="Vírgula 5 2 3 2 2 2 2" xfId="22348" xr:uid="{516E2C20-9BF0-48B6-A023-C63974A98F3D}"/>
    <cellStyle name="Vírgula 5 2 3 2 2 3" xfId="19766" xr:uid="{73BE8473-C851-461E-A75B-E8D8AF02A8AF}"/>
    <cellStyle name="Vírgula 5 2 3 2 3" xfId="16854" xr:uid="{A2D178BD-9C4C-4D87-838F-5FE454F60D2D}"/>
    <cellStyle name="Vírgula 5 2 3 2 3 2" xfId="22083" xr:uid="{61FCF70F-61BB-4F09-9506-7532DB1FEB78}"/>
    <cellStyle name="Vírgula 5 2 3 2 4" xfId="19501" xr:uid="{361977FA-E094-4CBD-91C1-86D1D78420C4}"/>
    <cellStyle name="Vírgula 5 2 3 3" xfId="12914" xr:uid="{104C2DB3-9203-4D09-8F3F-2D5352EB329A}"/>
    <cellStyle name="Vírgula 5 2 3 3 2" xfId="16954" xr:uid="{DF2963FA-A974-4649-B071-065A56F360D7}"/>
    <cellStyle name="Vírgula 5 2 3 3 2 2" xfId="22180" xr:uid="{8E3128D1-675F-4801-9FF2-A25F1D35C283}"/>
    <cellStyle name="Vírgula 5 2 3 3 3" xfId="19598" xr:uid="{048402BD-69AC-45C7-80FB-99A9A183D638}"/>
    <cellStyle name="Vírgula 5 2 3 4" xfId="16241" xr:uid="{480AB1BE-15AC-44C3-880A-5A931027C96D}"/>
    <cellStyle name="Vírgula 5 2 3 4 2" xfId="21471" xr:uid="{D560B795-E810-4BDB-A390-226A180EF739}"/>
    <cellStyle name="Vírgula 5 2 3 5" xfId="18889" xr:uid="{58F73F70-2A17-4386-B35C-00E15C6B84FA}"/>
    <cellStyle name="Vírgula 5 2 3 6" xfId="12167" xr:uid="{1F9AF8E7-4063-44D0-BBD0-6B918769651A}"/>
    <cellStyle name="Vírgula 5 2 4" xfId="4140" xr:uid="{C918E790-8566-4E6F-AB7E-137565E8FA8A}"/>
    <cellStyle name="Vírgula 5 2 4 2" xfId="13083" xr:uid="{779D662E-A63A-4DF0-9962-84AA367EE0C2}"/>
    <cellStyle name="Vírgula 5 2 4 2 2" xfId="17123" xr:uid="{0660AE13-AC5C-40B7-AED8-5004FBBC8A61}"/>
    <cellStyle name="Vírgula 5 2 4 2 2 2" xfId="22349" xr:uid="{30D71896-5A1E-4519-9AF8-B1CF9657220E}"/>
    <cellStyle name="Vírgula 5 2 4 2 3" xfId="19767" xr:uid="{D4291112-3314-49AE-8628-3BB4C010EA1B}"/>
    <cellStyle name="Vírgula 5 2 4 3" xfId="16364" xr:uid="{D5ACF58A-912A-4ABD-8974-D6D21103995A}"/>
    <cellStyle name="Vírgula 5 2 4 3 2" xfId="21593" xr:uid="{65FDABB3-CA5D-4472-91B7-7EC797D899A2}"/>
    <cellStyle name="Vírgula 5 2 4 4" xfId="19011" xr:uid="{3CFACD24-1F48-42E7-B29E-60F971DC93D2}"/>
    <cellStyle name="Vírgula 5 2 4 5" xfId="12299" xr:uid="{C488E240-EDCC-48F1-AA79-4F3DEC3E65A7}"/>
    <cellStyle name="Vírgula 5 2 5" xfId="13084" xr:uid="{02201CB7-206B-46E2-B0D3-6C7E78F9F1DB}"/>
    <cellStyle name="Vírgula 5 2 5 2" xfId="17124" xr:uid="{16062574-9D05-4C07-A49E-E23CD5644E8E}"/>
    <cellStyle name="Vírgula 5 2 5 2 2" xfId="22350" xr:uid="{BB1F877E-B11F-4E64-8B7A-6483DE6E35F5}"/>
    <cellStyle name="Vírgula 5 2 5 3" xfId="19768" xr:uid="{D727AAF9-73C6-4DFB-AF9B-B370D1C6B8FC}"/>
    <cellStyle name="Vírgula 5 2 6" xfId="14123" xr:uid="{5BB0D642-DF76-46B8-8328-1051BA051815}"/>
    <cellStyle name="Vírgula 5 2 6 2" xfId="17317" xr:uid="{B33D9370-BC8E-46AD-A2CF-62CBBE4E73A4}"/>
    <cellStyle name="Vírgula 5 2 6 2 2" xfId="22543" xr:uid="{C2AA3C98-13C9-48FB-8C16-026162B28B1A}"/>
    <cellStyle name="Vírgula 5 2 6 3" xfId="19970" xr:uid="{679D7008-1131-44F3-BFBE-1780990D738C}"/>
    <cellStyle name="Vírgula 5 2 7" xfId="15098" xr:uid="{50AF9DE0-452D-4363-9CA5-C13FDB219E6D}"/>
    <cellStyle name="Vírgula 5 2 7 2" xfId="17683" xr:uid="{4AE52795-3009-4C65-B98E-D05E19C35A55}"/>
    <cellStyle name="Vírgula 5 2 7 2 2" xfId="22909" xr:uid="{CEB229C5-06A9-46FA-B306-CC6358B81963}"/>
    <cellStyle name="Vírgula 5 2 7 3" xfId="20340" xr:uid="{0BB1BCCF-A76F-48F8-AD33-E9E72189D651}"/>
    <cellStyle name="Vírgula 5 2 8" xfId="12862" xr:uid="{64BF5B2B-A5C2-4556-8DDC-747C15AAE98A}"/>
    <cellStyle name="Vírgula 5 2 8 2" xfId="16904" xr:uid="{F01DB9D9-9910-4BA9-A4E1-9A9CDB7292A3}"/>
    <cellStyle name="Vírgula 5 2 8 2 2" xfId="22130" xr:uid="{DFA7D153-7CC5-4EA3-9B26-90C0B30D0DB5}"/>
    <cellStyle name="Vírgula 5 2 8 3" xfId="19548" xr:uid="{1DCC569D-374A-43B8-9F74-8D28FA175B0E}"/>
    <cellStyle name="Vírgula 5 2 9" xfId="15472" xr:uid="{34CC7E21-DF1F-4285-8DBF-5AC795050FAB}"/>
    <cellStyle name="Vírgula 5 2 9 2" xfId="18044" xr:uid="{C12EAB24-B687-4BDD-9BB4-487E0BC67DBE}"/>
    <cellStyle name="Vírgula 5 2 9 2 2" xfId="23270" xr:uid="{445915B9-6A5E-484F-A8EE-6E137D549D30}"/>
    <cellStyle name="Vírgula 5 2 9 3" xfId="20714" xr:uid="{BECB127D-7745-4F04-B4E7-EE1D18050715}"/>
    <cellStyle name="Vírgula 5 3" xfId="174" xr:uid="{F7A5BC0B-026D-42E8-A4C8-B52951D11466}"/>
    <cellStyle name="Vírgula 5 3 10" xfId="15746" xr:uid="{66A0016E-77E6-4235-9206-A20766F71BCC}"/>
    <cellStyle name="Vírgula 5 3 10 2" xfId="20976" xr:uid="{4976A23F-E148-46ED-B8FC-00EB3A1D4D25}"/>
    <cellStyle name="Vírgula 5 3 11" xfId="18373" xr:uid="{271BED9A-B95D-4BCC-BF41-E1DF79C8A233}"/>
    <cellStyle name="Vírgula 5 3 12" xfId="9062" xr:uid="{90F1B9B4-4D10-465F-80D5-E5C8C24ABCAD}"/>
    <cellStyle name="Vírgula 5 3 2" xfId="269" xr:uid="{8627C073-50FC-423F-9606-428953AEC793}"/>
    <cellStyle name="Vírgula 5 3 2 2" xfId="12555" xr:uid="{918E5075-BA9E-44F6-811F-453FB1EEDA65}"/>
    <cellStyle name="Vírgula 5 3 2 2 2" xfId="13085" xr:uid="{0DD9FFE7-A085-40BD-BA91-F07707D9BA2C}"/>
    <cellStyle name="Vírgula 5 3 2 2 2 2" xfId="17125" xr:uid="{E45A87C9-D6A9-41E5-A91C-291960D38C93}"/>
    <cellStyle name="Vírgula 5 3 2 2 2 2 2" xfId="22351" xr:uid="{F74EEF7A-C88B-47C7-A2E0-0CCF6C1FCF08}"/>
    <cellStyle name="Vírgula 5 3 2 2 2 3" xfId="19769" xr:uid="{A2F79077-100B-47F7-89C9-E398737B395B}"/>
    <cellStyle name="Vírgula 5 3 2 2 3" xfId="12952" xr:uid="{19CDF29B-07EF-4140-8FA8-663CB27B7EEB}"/>
    <cellStyle name="Vírgula 5 3 2 2 3 2" xfId="16992" xr:uid="{69C0D5DB-0396-4FCA-AB35-B3771EF5BEF1}"/>
    <cellStyle name="Vírgula 5 3 2 2 3 2 2" xfId="22218" xr:uid="{5E32C4FB-27AB-490E-823D-77E494F9504A}"/>
    <cellStyle name="Vírgula 5 3 2 2 3 3" xfId="19636" xr:uid="{A1996578-D25A-46B4-B31A-8249C1ECE6E5}"/>
    <cellStyle name="Vírgula 5 3 2 2 4" xfId="16619" xr:uid="{B9ED6C46-4CE0-4538-A514-501B966AB299}"/>
    <cellStyle name="Vírgula 5 3 2 2 4 2" xfId="21848" xr:uid="{7C853D58-A65B-489E-A0D9-40CF707460F1}"/>
    <cellStyle name="Vírgula 5 3 2 2 5" xfId="19266" xr:uid="{18043658-4B17-48C9-9A0F-6496103FC437}"/>
    <cellStyle name="Vírgula 5 3 2 3" xfId="13086" xr:uid="{A24356BE-3F01-4BB3-AACD-306714F358F1}"/>
    <cellStyle name="Vírgula 5 3 2 3 2" xfId="17126" xr:uid="{560DCF07-8FB6-4DC0-B88D-D12EECA3AA35}"/>
    <cellStyle name="Vírgula 5 3 2 3 2 2" xfId="22352" xr:uid="{057024E8-6BA2-4595-8718-94AE7421E271}"/>
    <cellStyle name="Vírgula 5 3 2 3 3" xfId="19770" xr:uid="{3960BAED-F1F5-4F8E-BF27-5B505046F239}"/>
    <cellStyle name="Vírgula 5 3 2 4" xfId="13087" xr:uid="{10553762-FF1A-411A-9076-E93485E6B627}"/>
    <cellStyle name="Vírgula 5 3 2 4 2" xfId="17127" xr:uid="{B0BAA1DB-2E24-4D88-98BE-F1A73B70DD29}"/>
    <cellStyle name="Vírgula 5 3 2 4 2 2" xfId="22353" xr:uid="{5162BA5A-879B-4A5B-9098-4C81B51D976B}"/>
    <cellStyle name="Vírgula 5 3 2 4 3" xfId="19771" xr:uid="{56693F91-D115-4CC6-98F2-A2F70427F649}"/>
    <cellStyle name="Vírgula 5 3 2 5" xfId="12902" xr:uid="{8CAB9D32-C15C-4721-A844-88FB4A76FC3D}"/>
    <cellStyle name="Vírgula 5 3 2 5 2" xfId="16942" xr:uid="{BCB3373C-8B45-48D3-98BE-29857A5D42AC}"/>
    <cellStyle name="Vírgula 5 3 2 5 2 2" xfId="22168" xr:uid="{E9C3BBB2-CAA9-4DCB-AF67-2EDEC77CDC24}"/>
    <cellStyle name="Vírgula 5 3 2 5 3" xfId="19586" xr:uid="{D2A7BA4D-9133-40EF-BF69-7E7872C88BE3}"/>
    <cellStyle name="Vírgula 5 3 2 6" xfId="16006" xr:uid="{6517BA00-DC0B-4BD9-ABD4-F07B5265466C}"/>
    <cellStyle name="Vírgula 5 3 2 6 2" xfId="21236" xr:uid="{C703BB1C-4B84-4587-AD5B-2E24819FD021}"/>
    <cellStyle name="Vírgula 5 3 2 7" xfId="18654" xr:uid="{414EDEA0-05A9-4506-86CD-D5FE529558EC}"/>
    <cellStyle name="Vírgula 5 3 2 8" xfId="11913" xr:uid="{165F4302-058C-4704-B000-9D15AD10BAA7}"/>
    <cellStyle name="Vírgula 5 3 3" xfId="4030" xr:uid="{7BFEDBEC-069B-41F8-A5FF-F2C84B7D32E4}"/>
    <cellStyle name="Vírgula 5 3 3 2" xfId="12798" xr:uid="{F2BBC851-3162-40D5-A27D-7A1427B10370}"/>
    <cellStyle name="Vírgula 5 3 3 2 2" xfId="13088" xr:uid="{2AB393C0-1698-4640-ACD3-189ABDD97C3F}"/>
    <cellStyle name="Vírgula 5 3 3 2 2 2" xfId="17128" xr:uid="{FA27E79A-4A20-428D-B8BD-CECEB83E01CB}"/>
    <cellStyle name="Vírgula 5 3 3 2 2 2 2" xfId="22354" xr:uid="{9212CBB8-A4D4-49FC-9D8E-FCF2448BC8B8}"/>
    <cellStyle name="Vírgula 5 3 3 2 2 3" xfId="19772" xr:uid="{FFEA2FB8-E149-409C-AE14-3400E3D575A3}"/>
    <cellStyle name="Vírgula 5 3 3 2 3" xfId="16858" xr:uid="{F5D10061-23E5-4EC1-857A-3224AB646CCF}"/>
    <cellStyle name="Vírgula 5 3 3 2 3 2" xfId="22087" xr:uid="{1CCCFC0E-527F-48CD-834B-E0E991A9D79E}"/>
    <cellStyle name="Vírgula 5 3 3 2 4" xfId="19505" xr:uid="{A0B48D90-F059-480F-A50F-F212B8E63750}"/>
    <cellStyle name="Vírgula 5 3 3 3" xfId="12926" xr:uid="{25FBC980-130D-4BAB-9F44-1F074C249C1E}"/>
    <cellStyle name="Vírgula 5 3 3 3 2" xfId="16966" xr:uid="{FA83D44A-7BDA-4A8A-B877-120E49CE966C}"/>
    <cellStyle name="Vírgula 5 3 3 3 2 2" xfId="22192" xr:uid="{314E980F-C46B-46CC-AFDA-82939ECF5CF3}"/>
    <cellStyle name="Vírgula 5 3 3 3 3" xfId="19610" xr:uid="{3143F5AC-C5B7-4733-8562-1A1789DA4EAB}"/>
    <cellStyle name="Vírgula 5 3 3 4" xfId="16245" xr:uid="{2297AA82-D4BE-4C16-939A-42B669FA7E0B}"/>
    <cellStyle name="Vírgula 5 3 3 4 2" xfId="21475" xr:uid="{17BFF899-B599-4EFC-B59F-0860D3BE6E43}"/>
    <cellStyle name="Vírgula 5 3 3 5" xfId="18893" xr:uid="{D327F67D-3F50-47B5-A6C2-D18348F828B7}"/>
    <cellStyle name="Vírgula 5 3 3 6" xfId="12172" xr:uid="{10C10D0C-BF4F-44B2-9A1F-059D041C0384}"/>
    <cellStyle name="Vírgula 5 3 4" xfId="12273" xr:uid="{73285944-D7E0-471C-A889-8D334C76F49B}"/>
    <cellStyle name="Vírgula 5 3 4 2" xfId="13089" xr:uid="{D86D47D4-DEA2-4635-A601-07C6B7AE47E2}"/>
    <cellStyle name="Vírgula 5 3 4 2 2" xfId="17129" xr:uid="{A38A6E20-9FFF-49B3-9CBB-81DACCFD4332}"/>
    <cellStyle name="Vírgula 5 3 4 2 2 2" xfId="22355" xr:uid="{81FE56BE-6D8E-43B5-A511-C15BAD92E11B}"/>
    <cellStyle name="Vírgula 5 3 4 2 3" xfId="19773" xr:uid="{2B571DDD-7B7A-4701-8E39-23F4248DAF9D}"/>
    <cellStyle name="Vírgula 5 3 4 3" xfId="16338" xr:uid="{9A584E39-4356-4BB1-97F5-9A5213196AB9}"/>
    <cellStyle name="Vírgula 5 3 4 3 2" xfId="21567" xr:uid="{7B5C22E9-4CA5-4301-8F56-81C1EAAE0E66}"/>
    <cellStyle name="Vírgula 5 3 4 4" xfId="18985" xr:uid="{DC7D971E-6897-41F3-AD9C-709F646C18CE}"/>
    <cellStyle name="Vírgula 5 3 5" xfId="13090" xr:uid="{5725CF41-D9FC-420E-BF6F-DD7327B3CB32}"/>
    <cellStyle name="Vírgula 5 3 5 2" xfId="17130" xr:uid="{9934930A-D880-4C92-A7A9-355011A285CE}"/>
    <cellStyle name="Vírgula 5 3 5 2 2" xfId="22356" xr:uid="{07BD1B77-A964-48A8-80BE-6FAD424B886A}"/>
    <cellStyle name="Vírgula 5 3 5 3" xfId="19774" xr:uid="{DAE93521-1B0D-4A6F-A5EE-E3EE00104484}"/>
    <cellStyle name="Vírgula 5 3 6" xfId="14109" xr:uid="{C9DFCB60-69D4-4371-9D1C-752E6A4DE8F5}"/>
    <cellStyle name="Vírgula 5 3 6 2" xfId="17307" xr:uid="{2F3396DA-0D57-48F1-8997-B325E75E4129}"/>
    <cellStyle name="Vírgula 5 3 6 2 2" xfId="22533" xr:uid="{1AA89D8B-AFC4-463E-A32F-A084FC58E730}"/>
    <cellStyle name="Vírgula 5 3 6 3" xfId="19960" xr:uid="{C1E6B84A-586A-4C86-A6CE-160168807909}"/>
    <cellStyle name="Vírgula 5 3 7" xfId="15073" xr:uid="{DAEB75D5-057A-41C1-81D4-DFA4928FC658}"/>
    <cellStyle name="Vírgula 5 3 7 2" xfId="17658" xr:uid="{90E8F9F5-FCD0-4A23-A7CD-E22DD99FCB8A}"/>
    <cellStyle name="Vírgula 5 3 7 2 2" xfId="22884" xr:uid="{A8A23195-5A08-4E69-B56A-26BF40DDBF7D}"/>
    <cellStyle name="Vírgula 5 3 7 3" xfId="20315" xr:uid="{9F85946C-83BA-40AF-9198-616140994291}"/>
    <cellStyle name="Vírgula 5 3 8" xfId="12875" xr:uid="{FDACAC87-454C-453A-BA21-34E835198707}"/>
    <cellStyle name="Vírgula 5 3 8 2" xfId="16916" xr:uid="{45C2E206-4308-4716-BE62-3F72BFFC7A66}"/>
    <cellStyle name="Vírgula 5 3 8 2 2" xfId="22142" xr:uid="{A46DA7A6-FE8C-4F2E-99C9-86BEA83514A4}"/>
    <cellStyle name="Vírgula 5 3 8 3" xfId="19560" xr:uid="{49D6F126-F409-4787-9A58-35E684AE9E7D}"/>
    <cellStyle name="Vírgula 5 3 9" xfId="15447" xr:uid="{4C447346-B065-4E0F-94CA-A1FED02F3885}"/>
    <cellStyle name="Vírgula 5 3 9 2" xfId="18019" xr:uid="{40BDFF7D-B8B7-407F-86D6-53B96102B64D}"/>
    <cellStyle name="Vírgula 5 3 9 2 2" xfId="23245" xr:uid="{F4DBF344-A1B2-4203-9F74-CACE57D48077}"/>
    <cellStyle name="Vírgula 5 3 9 3" xfId="20689" xr:uid="{466F7317-5A8E-473E-BC3D-D7C1EF3FBFBA}"/>
    <cellStyle name="Vírgula 5 4" xfId="155" xr:uid="{5179BD4D-6DAE-4580-9BB1-E96D324E329A}"/>
    <cellStyle name="Vírgula 5 4 10" xfId="18590" xr:uid="{7CE237F4-06A0-4317-8B17-1082E347179B}"/>
    <cellStyle name="Vírgula 5 4 11" xfId="11849" xr:uid="{ADB3EFC3-3181-47A4-9039-29E25B6EB0DE}"/>
    <cellStyle name="Vírgula 5 4 2" xfId="251" xr:uid="{68066948-A568-4A77-B13D-CB8DD7341DC6}"/>
    <cellStyle name="Vírgula 5 4 2 2" xfId="12781" xr:uid="{DE834CCF-F8ED-42A3-B7A6-B036B253E611}"/>
    <cellStyle name="Vírgula 5 4 2 2 2" xfId="13091" xr:uid="{058B9959-9051-4FF1-97DC-46E5312713A0}"/>
    <cellStyle name="Vírgula 5 4 2 2 2 2" xfId="17131" xr:uid="{38F14686-A0B8-451C-9253-3DD43877AB77}"/>
    <cellStyle name="Vírgula 5 4 2 2 2 2 2" xfId="22357" xr:uid="{D8054495-BCAB-47AF-84A7-A189D99BF9F8}"/>
    <cellStyle name="Vírgula 5 4 2 2 2 3" xfId="19775" xr:uid="{997ED931-4DFE-4824-84FC-33C253420E44}"/>
    <cellStyle name="Vírgula 5 4 2 2 3" xfId="16841" xr:uid="{D8A71709-727B-4619-8259-F43614D5E6A9}"/>
    <cellStyle name="Vírgula 5 4 2 2 3 2" xfId="22070" xr:uid="{1A9FA17E-0D8D-49A5-9D75-6F3C24D87EEA}"/>
    <cellStyle name="Vírgula 5 4 2 2 4" xfId="19488" xr:uid="{6B853FB8-A396-40D3-B8BE-3A013C073385}"/>
    <cellStyle name="Vírgula 5 4 2 3" xfId="12933" xr:uid="{AD86FC82-AD1B-45D1-A6DE-0A52779C4902}"/>
    <cellStyle name="Vírgula 5 4 2 3 2" xfId="16973" xr:uid="{8170479B-46E5-48B1-960D-4B85629CE764}"/>
    <cellStyle name="Vírgula 5 4 2 3 2 2" xfId="22199" xr:uid="{7766AF55-3757-4DC8-8726-19049F6786AF}"/>
    <cellStyle name="Vírgula 5 4 2 3 3" xfId="19617" xr:uid="{006BC875-51DE-4932-AC40-1EB21777D194}"/>
    <cellStyle name="Vírgula 5 4 2 4" xfId="16228" xr:uid="{B56546A6-0481-4C1A-80A3-041B222ECD1B}"/>
    <cellStyle name="Vírgula 5 4 2 4 2" xfId="21458" xr:uid="{47D0E16B-8A82-40A0-82A2-0AC9ED7084F8}"/>
    <cellStyle name="Vírgula 5 4 2 5" xfId="18876" xr:uid="{CCC395FD-1508-490C-AAF8-FBA2B19FEDC4}"/>
    <cellStyle name="Vírgula 5 4 2 6" xfId="12154" xr:uid="{53F2EC33-16E8-4C77-A344-7AD08E375735}"/>
    <cellStyle name="Vírgula 5 4 3" xfId="2092" xr:uid="{B08C544D-FF57-4FDC-822C-4C5DCABA0618}"/>
    <cellStyle name="Vírgula 5 4 3 2" xfId="13092" xr:uid="{0463AEAD-0D4E-4A18-8AF1-4CC3C433DF98}"/>
    <cellStyle name="Vírgula 5 4 3 2 2" xfId="17132" xr:uid="{6B110921-EA9E-4768-9993-816A05726D4B}"/>
    <cellStyle name="Vírgula 5 4 3 2 2 2" xfId="22358" xr:uid="{1ED4297B-2890-47BA-A436-CA25972255D7}"/>
    <cellStyle name="Vírgula 5 4 3 2 3" xfId="19776" xr:uid="{3B361849-ADF3-4514-8610-2B3EE7AC8500}"/>
    <cellStyle name="Vírgula 5 4 3 3" xfId="16555" xr:uid="{68B19E86-AE6C-4E58-87EA-343A3335436F}"/>
    <cellStyle name="Vírgula 5 4 3 3 2" xfId="21784" xr:uid="{6C973479-3AB5-48F0-94CD-A48AB2AFA270}"/>
    <cellStyle name="Vírgula 5 4 3 4" xfId="19202" xr:uid="{4CF88970-72DE-44E6-A3FD-7C247925AD81}"/>
    <cellStyle name="Vírgula 5 4 3 5" xfId="12491" xr:uid="{44DF3695-FD11-4882-B714-2030ACB94DC5}"/>
    <cellStyle name="Vírgula 5 4 4" xfId="13093" xr:uid="{151F1065-9735-4389-9491-3C011C1D5A30}"/>
    <cellStyle name="Vírgula 5 4 4 2" xfId="17133" xr:uid="{42B65C9C-F3BA-4ACF-80FE-4E848A7CC91D}"/>
    <cellStyle name="Vírgula 5 4 4 2 2" xfId="22359" xr:uid="{76DCC78C-360D-4FB0-9DE1-F1AF2188F497}"/>
    <cellStyle name="Vírgula 5 4 4 3" xfId="19777" xr:uid="{CEF9AA66-DA1D-4106-97F9-CEF23A051891}"/>
    <cellStyle name="Vírgula 5 4 5" xfId="13382" xr:uid="{01BB6C26-25D3-4AE9-A811-25A9C16B1903}"/>
    <cellStyle name="Vírgula 5 4 5 2" xfId="17242" xr:uid="{49ECC44C-D1AD-4D7A-9052-28E0AF28A560}"/>
    <cellStyle name="Vírgula 5 4 5 2 2" xfId="22468" xr:uid="{5BC72818-F936-44B9-86EA-7CAFCFC3C2C7}"/>
    <cellStyle name="Vírgula 5 4 5 3" xfId="19890" xr:uid="{782AA3C4-3005-4F06-8A82-18307FFF7303}"/>
    <cellStyle name="Vírgula 5 4 6" xfId="15009" xr:uid="{7E451EA8-6940-4CC8-9222-1D94AE19A877}"/>
    <cellStyle name="Vírgula 5 4 6 2" xfId="17594" xr:uid="{72755DA5-DB19-4DCF-A274-6A2304BFCDB6}"/>
    <cellStyle name="Vírgula 5 4 6 2 2" xfId="22820" xr:uid="{FB26E28A-CEA4-4006-BDE4-B7B35FBA4F9B}"/>
    <cellStyle name="Vírgula 5 4 6 3" xfId="20251" xr:uid="{2D933FE4-94BF-47EB-B7FE-23A57B7AC80F}"/>
    <cellStyle name="Vírgula 5 4 7" xfId="12883" xr:uid="{4D6D6393-08B6-46DB-82D8-D100645D7EEC}"/>
    <cellStyle name="Vírgula 5 4 7 2" xfId="16923" xr:uid="{29567AEA-5BD1-4147-869C-CC9AB342F936}"/>
    <cellStyle name="Vírgula 5 4 7 2 2" xfId="22149" xr:uid="{13D5D076-ABDC-4706-A553-697E61C3C0C7}"/>
    <cellStyle name="Vírgula 5 4 7 3" xfId="19567" xr:uid="{AEB6EFC8-E74B-4FDE-B030-22100DC4A7C4}"/>
    <cellStyle name="Vírgula 5 4 8" xfId="15383" xr:uid="{5BCA50A0-ACE4-4C79-A161-ACB542E971D5}"/>
    <cellStyle name="Vírgula 5 4 8 2" xfId="17955" xr:uid="{ED603CD9-04E3-4EA5-952E-746B87E49FCE}"/>
    <cellStyle name="Vírgula 5 4 8 2 2" xfId="23181" xr:uid="{5128CF2C-1962-4198-AA09-C9CEE78CBD94}"/>
    <cellStyle name="Vírgula 5 4 8 3" xfId="20625" xr:uid="{1921F65F-424B-44F5-B5E3-87F75DC9BA38}"/>
    <cellStyle name="Vírgula 5 4 9" xfId="15942" xr:uid="{517CB003-B15C-4BCF-A4C8-5090CBCA101A}"/>
    <cellStyle name="Vírgula 5 4 9 2" xfId="21172" xr:uid="{B093D9CE-640C-414C-805E-2016EAF33F5E}"/>
    <cellStyle name="Vírgula 5 5" xfId="197" xr:uid="{FD276C9D-38B4-4D1D-BAEF-25B11B9881C6}"/>
    <cellStyle name="Vírgula 5 5 2" xfId="12758" xr:uid="{ADFFF57B-7437-4A29-93AE-C0709B80F571}"/>
    <cellStyle name="Vírgula 5 5 2 2" xfId="13094" xr:uid="{C838DA37-086E-463F-B63F-0CA108764168}"/>
    <cellStyle name="Vírgula 5 5 2 2 2" xfId="17134" xr:uid="{E25C1BE2-9250-491E-93BB-869B7AA9AE57}"/>
    <cellStyle name="Vírgula 5 5 2 2 2 2" xfId="22360" xr:uid="{17037D7A-01B4-4CD5-B112-80797D1AACE2}"/>
    <cellStyle name="Vírgula 5 5 2 2 3" xfId="19778" xr:uid="{A8A3FA34-AA37-4729-9F69-CEEBB9B5FE58}"/>
    <cellStyle name="Vírgula 5 5 2 3" xfId="16818" xr:uid="{D5CFC37C-65F3-4846-8257-C383F32B03C4}"/>
    <cellStyle name="Vírgula 5 5 2 3 2" xfId="22047" xr:uid="{64D95153-FD28-4B25-BE20-B41AB7D83DCC}"/>
    <cellStyle name="Vírgula 5 5 2 4" xfId="19465" xr:uid="{1C947627-F650-437B-ABF4-DBEACF374401}"/>
    <cellStyle name="Vírgula 5 5 3" xfId="12907" xr:uid="{5E7EB75B-37FC-4274-AAEA-DC972AFD6081}"/>
    <cellStyle name="Vírgula 5 5 3 2" xfId="16947" xr:uid="{0290D1EE-B801-47FD-B41C-9B51C461E80D}"/>
    <cellStyle name="Vírgula 5 5 3 2 2" xfId="22173" xr:uid="{C1DA5921-16F1-4477-93B3-1068B25D6931}"/>
    <cellStyle name="Vírgula 5 5 3 3" xfId="19591" xr:uid="{EF29F1EB-54BB-4D96-BB22-B65A568DAFFE}"/>
    <cellStyle name="Vírgula 5 5 4" xfId="16205" xr:uid="{B95145B2-7B91-4579-9029-C695E67ED59D}"/>
    <cellStyle name="Vírgula 5 5 4 2" xfId="21435" xr:uid="{F6F3EA4A-1193-4620-A53B-870C82B35145}"/>
    <cellStyle name="Vírgula 5 5 5" xfId="18853" xr:uid="{A40D99EC-407B-4C59-9E4E-66CF8B6DFF0B}"/>
    <cellStyle name="Vírgula 5 5 6" xfId="12126" xr:uid="{4C4A90DB-FC5D-4CF8-85B1-416D53D01419}"/>
    <cellStyle name="Vírgula 5 6" xfId="2060" xr:uid="{05F9F497-08E7-4321-A451-4758E6276986}"/>
    <cellStyle name="Vírgula 5 6 2" xfId="13095" xr:uid="{936A6A30-4E68-4B53-8295-196066650D4C}"/>
    <cellStyle name="Vírgula 5 6 2 2" xfId="17135" xr:uid="{73CC221C-0FCB-4C4D-A0CE-CBF163F2A0F3}"/>
    <cellStyle name="Vírgula 5 6 2 2 2" xfId="22361" xr:uid="{ADCB3393-C09B-4367-82CD-B6F263E3876A}"/>
    <cellStyle name="Vírgula 5 6 2 3" xfId="19779" xr:uid="{27C9231C-2DCE-4314-AA78-4396316A1E4C}"/>
    <cellStyle name="Vírgula 5 6 3" xfId="16268" xr:uid="{F08CBD95-8C48-430F-A6F0-567C5B0BCF7E}"/>
    <cellStyle name="Vírgula 5 6 3 2" xfId="21497" xr:uid="{37DFDC25-A7F3-438C-8999-C005EADC853B}"/>
    <cellStyle name="Vírgula 5 6 4" xfId="18915" xr:uid="{E49D034B-39E7-499F-AC91-53EF05912DF4}"/>
    <cellStyle name="Vírgula 5 6 5" xfId="12201" xr:uid="{7B311EBD-D18D-4992-AADE-28622D93D609}"/>
    <cellStyle name="Vírgula 5 7" xfId="13096" xr:uid="{952E9294-E36B-4F4E-90DA-AF413E597264}"/>
    <cellStyle name="Vírgula 5 7 2" xfId="17136" xr:uid="{141A92AC-FD83-44BE-BE0C-4CB43AB848D3}"/>
    <cellStyle name="Vírgula 5 7 2 2" xfId="22362" xr:uid="{89A0F26C-FD3B-458B-AED0-29F450D99501}"/>
    <cellStyle name="Vírgula 5 7 3" xfId="19780" xr:uid="{60ECEA3F-26A9-437B-9BEF-9376278B6F11}"/>
    <cellStyle name="Vírgula 5 8" xfId="12851" xr:uid="{E13BCC3F-B85A-41B5-AC6F-98A59E849AB1}"/>
    <cellStyle name="Vírgula 5 8 2" xfId="16893" xr:uid="{4F77A8A0-4941-44EE-A6EE-E1157000E161}"/>
    <cellStyle name="Vírgula 5 8 2 2" xfId="22119" xr:uid="{5FAACB8A-9CB3-47A7-99E4-188DADCD4C24}"/>
    <cellStyle name="Vírgula 5 8 3" xfId="19537" xr:uid="{C78F54DE-29A2-466F-B9E1-55E6FD075A44}"/>
    <cellStyle name="Vírgula 5 9" xfId="13366" xr:uid="{8BDC913B-1450-4599-B682-4D539C799075}"/>
    <cellStyle name="Vírgula 5 9 2" xfId="17235" xr:uid="{51ACDFE4-27D1-4503-B111-69D7BC9949C2}"/>
    <cellStyle name="Vírgula 5 9 2 2" xfId="22461" xr:uid="{F3DE7795-5656-4F1B-B7F5-C9D34DDB650E}"/>
    <cellStyle name="Vírgula 5 9 3" xfId="19883" xr:uid="{F37E3474-BE84-43A9-BB7C-76AB145A33AB}"/>
    <cellStyle name="Vírgula 6" xfId="73" xr:uid="{00000000-0005-0000-0000-00004A000000}"/>
    <cellStyle name="Vírgula 6 10" xfId="11743" xr:uid="{B1033C10-8573-41FC-BE13-573C850F1171}"/>
    <cellStyle name="Vírgula 6 2" xfId="176" xr:uid="{FF138165-F1BA-4A47-A5E7-090B231598FA}"/>
    <cellStyle name="Vírgula 6 2 10" xfId="11788" xr:uid="{B93EA05E-8A91-4E28-99DB-459EC3D0A99C}"/>
    <cellStyle name="Vírgula 6 2 2" xfId="271" xr:uid="{51D4C333-11E8-46A6-B47F-7996C9BEBA53}"/>
    <cellStyle name="Vírgula 6 2 2 2" xfId="7338" xr:uid="{4961D3E8-DA47-46C4-A22D-B96925B199B9}"/>
    <cellStyle name="Vírgula 6 2 2 2 2" xfId="12736" xr:uid="{95E94D16-6158-4ED4-B15F-486674BFF88E}"/>
    <cellStyle name="Vírgula 6 2 2 2 2 2" xfId="16800" xr:uid="{8D439F61-5365-461C-BD96-5034686DD2DA}"/>
    <cellStyle name="Vírgula 6 2 2 2 2 2 2" xfId="22029" xr:uid="{2DE3683A-95A8-4B46-9F69-64E79BA9EF84}"/>
    <cellStyle name="Vírgula 6 2 2 2 2 3" xfId="19447" xr:uid="{7B4E7787-2BF8-4937-8D52-38FC577B3D59}"/>
    <cellStyle name="Vírgula 6 2 2 2 3" xfId="14895" xr:uid="{C6FB4327-4621-4A7F-A768-A6EC5741EC4B}"/>
    <cellStyle name="Vírgula 6 2 2 2 3 2" xfId="17481" xr:uid="{BA7C781B-85F6-4237-A04D-82D77F6F0795}"/>
    <cellStyle name="Vírgula 6 2 2 2 3 2 2" xfId="22707" xr:uid="{728A2484-AAA9-44F2-808E-F6D50E180F7D}"/>
    <cellStyle name="Vírgula 6 2 2 2 3 3" xfId="20138" xr:uid="{C227D4BF-DFAC-4DB4-9718-9EC54B607088}"/>
    <cellStyle name="Vírgula 6 2 2 2 4" xfId="16187" xr:uid="{F4439310-F9F5-47E6-BE3B-C508166C49BF}"/>
    <cellStyle name="Vírgula 6 2 2 2 4 2" xfId="21417" xr:uid="{57FD4B03-14F1-4D74-AF40-E873225F2483}"/>
    <cellStyle name="Vírgula 6 2 2 2 5" xfId="18835" xr:uid="{A3E966B2-B0EE-43FC-97FF-504A27AB76E9}"/>
    <cellStyle name="Vírgula 6 2 2 2 6" xfId="12094" xr:uid="{2574E8F7-9236-45F6-82B9-869F3ADA738D}"/>
    <cellStyle name="Vírgula 6 2 2 3" xfId="12476" xr:uid="{4E57830C-1F8A-4784-A900-36D357FED21C}"/>
    <cellStyle name="Vírgula 6 2 2 3 2" xfId="15254" xr:uid="{DC730DAC-2F55-42C8-9DF0-9C393FD97D5B}"/>
    <cellStyle name="Vírgula 6 2 2 3 2 2" xfId="17839" xr:uid="{1DBDAB61-0024-4B55-B90C-B142BC76C80E}"/>
    <cellStyle name="Vírgula 6 2 2 3 2 2 2" xfId="23065" xr:uid="{D429E4CE-7AAA-4027-9C1E-C3FE4C4088CA}"/>
    <cellStyle name="Vírgula 6 2 2 3 2 3" xfId="20496" xr:uid="{F9B7562C-CFB0-46CD-B7AE-816780D6FC3C}"/>
    <cellStyle name="Vírgula 6 2 2 3 3" xfId="16540" xr:uid="{A7C42703-7F90-49A9-B06F-12E6C976C667}"/>
    <cellStyle name="Vírgula 6 2 2 3 3 2" xfId="21769" xr:uid="{06CC0322-657B-484F-8A61-1E09A146CA07}"/>
    <cellStyle name="Vírgula 6 2 2 3 4" xfId="19187" xr:uid="{2A4993DB-9B24-46CF-98A5-6C5A1623D521}"/>
    <cellStyle name="Vírgula 6 2 2 4" xfId="13097" xr:uid="{2DB61DD6-B04A-4262-8414-C690072E7A36}"/>
    <cellStyle name="Vírgula 6 2 2 4 2" xfId="17137" xr:uid="{186693F0-C4C6-46CD-A412-89A3A42135F1}"/>
    <cellStyle name="Vírgula 6 2 2 4 2 2" xfId="22363" xr:uid="{FC5A231C-B541-49BE-B214-940E81C71DFC}"/>
    <cellStyle name="Vírgula 6 2 2 4 3" xfId="19781" xr:uid="{F0B4DFF6-D21B-48B3-9F56-760C47CDBB1D}"/>
    <cellStyle name="Vírgula 6 2 2 5" xfId="15628" xr:uid="{A2C7753E-9B3C-495F-AA78-FF7122B3816F}"/>
    <cellStyle name="Vírgula 6 2 2 5 2" xfId="18200" xr:uid="{54C617C4-75FC-4889-BE65-8DD986A66033}"/>
    <cellStyle name="Vírgula 6 2 2 5 2 2" xfId="23426" xr:uid="{D747D5E7-07F2-46CD-9E84-0841F06E4CBA}"/>
    <cellStyle name="Vírgula 6 2 2 5 3" xfId="20870" xr:uid="{9125AA94-2921-475E-8B89-F503B285F132}"/>
    <cellStyle name="Vírgula 6 2 2 6" xfId="15927" xr:uid="{BBE45A82-5D95-40AF-8D40-0046539D4794}"/>
    <cellStyle name="Vírgula 6 2 2 6 2" xfId="21157" xr:uid="{709CC117-EEFC-42EB-A5F9-D8BF6B51FA98}"/>
    <cellStyle name="Vírgula 6 2 2 7" xfId="18575" xr:uid="{3A5F00AE-3492-4719-8901-9CA6EA536DB1}"/>
    <cellStyle name="Vírgula 6 2 2 8" xfId="11828" xr:uid="{BBE6400A-09B6-4139-A040-7C691230813D}"/>
    <cellStyle name="Vírgula 6 2 3" xfId="7234" xr:uid="{256B8473-1566-480C-8B84-D878458F20F9}"/>
    <cellStyle name="Vírgula 6 2 3 2" xfId="12704" xr:uid="{BD280FF0-6448-4666-8E33-8D6644E76908}"/>
    <cellStyle name="Vírgula 6 2 3 2 2" xfId="15222" xr:uid="{C1FF7DA5-6095-48D1-9645-8862E3CE94AD}"/>
    <cellStyle name="Vírgula 6 2 3 2 2 2" xfId="17807" xr:uid="{D0DEA244-B9E3-425F-94EA-B0B80E7916C3}"/>
    <cellStyle name="Vírgula 6 2 3 2 2 2 2" xfId="23033" xr:uid="{9458A468-4A99-481F-8B9D-2E9C76F1D3BE}"/>
    <cellStyle name="Vírgula 6 2 3 2 2 3" xfId="20464" xr:uid="{14E6A5E1-9C58-401C-AD91-54A2080101FF}"/>
    <cellStyle name="Vírgula 6 2 3 2 3" xfId="16768" xr:uid="{E25AC455-2E09-4A00-842E-7E197975493F}"/>
    <cellStyle name="Vírgula 6 2 3 2 3 2" xfId="21997" xr:uid="{3C1DFD88-9E2D-4725-BD31-05D97BD50115}"/>
    <cellStyle name="Vírgula 6 2 3 2 4" xfId="19415" xr:uid="{6FDC940F-F9B5-47BC-A288-0F99F360DD3A}"/>
    <cellStyle name="Vírgula 6 2 3 3" xfId="14863" xr:uid="{182DCEE2-8939-459A-9B18-9DAFD1E9F0BB}"/>
    <cellStyle name="Vírgula 6 2 3 3 2" xfId="17452" xr:uid="{5BC37F1B-DB2A-4F6A-8FD4-7B740CA45CE3}"/>
    <cellStyle name="Vírgula 6 2 3 3 2 2" xfId="22678" xr:uid="{1DF50FEF-54ED-458E-80D2-C93B3612566A}"/>
    <cellStyle name="Vírgula 6 2 3 3 3" xfId="20109" xr:uid="{D8794113-D95D-4113-9C4E-72231ACCD03D}"/>
    <cellStyle name="Vírgula 6 2 3 4" xfId="15596" xr:uid="{F33C6B4D-4C32-4472-A83A-1913E7330FB5}"/>
    <cellStyle name="Vírgula 6 2 3 4 2" xfId="18168" xr:uid="{B06E015B-1356-4F72-918F-B45F1C854F2A}"/>
    <cellStyle name="Vírgula 6 2 3 4 2 2" xfId="23394" xr:uid="{4C686985-4139-418E-B02F-3D0C4DEA805B}"/>
    <cellStyle name="Vírgula 6 2 3 4 3" xfId="20838" xr:uid="{E98F9B4B-C12E-411F-AB09-61F555F5DE73}"/>
    <cellStyle name="Vírgula 6 2 3 5" xfId="16155" xr:uid="{66CE66D0-BF13-4FB1-8D6D-6A9F453CA766}"/>
    <cellStyle name="Vírgula 6 2 3 5 2" xfId="21385" xr:uid="{24889FF5-5C78-4B93-9C1C-9C701DC87F4C}"/>
    <cellStyle name="Vírgula 6 2 3 6" xfId="18803" xr:uid="{52198D2F-75AD-4A9E-9C63-E96AC1DC0CF7}"/>
    <cellStyle name="Vírgula 6 2 3 7" xfId="12062" xr:uid="{5B43ED6C-4498-4DF6-9C9E-B043C504FCF8}"/>
    <cellStyle name="Vírgula 6 2 4" xfId="306" xr:uid="{ED0CCE2D-CE7F-4AFE-9713-55D49B752EB7}"/>
    <cellStyle name="Vírgula 6 2 4 2" xfId="12800" xr:uid="{1F996988-7F05-40DE-9FA1-0D542419D075}"/>
    <cellStyle name="Vírgula 6 2 4 2 2" xfId="16860" xr:uid="{835DABA6-CCC1-4D61-B21F-3DEFB39912EE}"/>
    <cellStyle name="Vírgula 6 2 4 2 2 2" xfId="22089" xr:uid="{0845212D-239A-4F75-8596-B1AB8890D1D3}"/>
    <cellStyle name="Vírgula 6 2 4 2 3" xfId="19507" xr:uid="{A9DAF73E-C9CE-4C4B-9A81-23E03224E6C6}"/>
    <cellStyle name="Vírgula 6 2 4 3" xfId="13118" xr:uid="{0E6EC3A0-FF73-410E-8F00-16DA38E16973}"/>
    <cellStyle name="Vírgula 6 2 4 3 2" xfId="17149" xr:uid="{B914D6D6-3C6B-4B1B-91C3-9038B2548B25}"/>
    <cellStyle name="Vírgula 6 2 4 3 2 2" xfId="22375" xr:uid="{7C220FDC-C001-41CA-977C-034AF722E71A}"/>
    <cellStyle name="Vírgula 6 2 4 3 3" xfId="19793" xr:uid="{6F1612F2-2031-4AED-90A4-0DE22EE49A43}"/>
    <cellStyle name="Vírgula 6 2 4 4" xfId="16247" xr:uid="{C909474A-0E03-493A-B468-0B851F7D0FBC}"/>
    <cellStyle name="Vírgula 6 2 4 4 2" xfId="21477" xr:uid="{50B1BC4B-E222-4E5C-8E6F-996F4A6DA5DA}"/>
    <cellStyle name="Vírgula 6 2 4 5" xfId="18895" xr:uid="{0F8B3862-5E2C-45D6-B657-A066509B7B3A}"/>
    <cellStyle name="Vírgula 6 2 4 6" xfId="12174" xr:uid="{6E0DEAB6-8808-439E-9D66-C7E153B4B744}"/>
    <cellStyle name="Vírgula 6 2 5" xfId="12439" xr:uid="{3FB00238-D1E5-4A8A-A7F0-6DE3BB325857}"/>
    <cellStyle name="Vírgula 6 2 5 2" xfId="14913" xr:uid="{60EB7EBA-3638-487A-8001-B6904C36D608}"/>
    <cellStyle name="Vírgula 6 2 5 2 2" xfId="17498" xr:uid="{13BA1A6B-AC96-42E5-9E68-62FC66564E59}"/>
    <cellStyle name="Vírgula 6 2 5 2 2 2" xfId="22724" xr:uid="{3246A3BA-55A3-4FCB-BEA1-8A27559CE5CB}"/>
    <cellStyle name="Vírgula 6 2 5 2 3" xfId="20155" xr:uid="{FCEDA1D0-4256-47DD-B2A1-24A188E1C122}"/>
    <cellStyle name="Vírgula 6 2 5 3" xfId="16503" xr:uid="{BC0F0A92-DCCA-4E9C-905B-4AFD3FB63CBB}"/>
    <cellStyle name="Vírgula 6 2 5 3 2" xfId="21732" xr:uid="{B15F7194-9BC2-445B-AC61-3F677ADDA5E1}"/>
    <cellStyle name="Vírgula 6 2 5 4" xfId="19150" xr:uid="{7AA097E4-9509-4542-A6DB-D791FA3C5755}"/>
    <cellStyle name="Vírgula 6 2 6" xfId="12929" xr:uid="{9DC61309-6766-4E72-809F-C6BB9919848B}"/>
    <cellStyle name="Vírgula 6 2 6 2" xfId="16969" xr:uid="{D1612F79-35B0-40CE-BDD9-300ED193DC2F}"/>
    <cellStyle name="Vírgula 6 2 6 2 2" xfId="22195" xr:uid="{8523E731-F8AE-49BA-A84E-EA94015B2AD8}"/>
    <cellStyle name="Vírgula 6 2 6 3" xfId="19613" xr:uid="{0EC0392F-0CE6-4A1B-8B54-02FC1DD99DE2}"/>
    <cellStyle name="Vírgula 6 2 7" xfId="15287" xr:uid="{0005EBE0-A026-4B1E-ADE4-B465F5F0CEDA}"/>
    <cellStyle name="Vírgula 6 2 7 2" xfId="17859" xr:uid="{2D962FFD-A4D3-4699-9772-FF3DD20AA543}"/>
    <cellStyle name="Vírgula 6 2 7 2 2" xfId="23085" xr:uid="{DB5BA8E5-E69E-41E0-90D8-BD45A796D62C}"/>
    <cellStyle name="Vírgula 6 2 7 3" xfId="20529" xr:uid="{37E3959D-C94E-4AA3-AACB-DCC7AA5D789D}"/>
    <cellStyle name="Vírgula 6 2 8" xfId="15895" xr:uid="{FEDB623F-2A50-44F2-B397-1336F868EB9A}"/>
    <cellStyle name="Vírgula 6 2 8 2" xfId="21125" xr:uid="{A97A5672-19C2-48FC-91C4-115422616B46}"/>
    <cellStyle name="Vírgula 6 2 9" xfId="18538" xr:uid="{96618BEE-BFA9-4BB8-BFD8-CE5B5D936419}"/>
    <cellStyle name="Vírgula 6 3" xfId="157" xr:uid="{562D2942-0BF3-4AF1-B6FE-5D40D736965F}"/>
    <cellStyle name="Vírgula 6 3 2" xfId="253" xr:uid="{8DE58EC6-07CE-4AFE-A1F4-D3B2A2D210AE}"/>
    <cellStyle name="Vírgula 6 3 2 2" xfId="12783" xr:uid="{59CA8AEE-666A-49CE-8816-70EE3B05722F}"/>
    <cellStyle name="Vírgula 6 3 2 2 2" xfId="16843" xr:uid="{DA53E4F8-0A0D-4E4A-AC9A-95465D63A361}"/>
    <cellStyle name="Vírgula 6 3 2 2 2 2" xfId="22072" xr:uid="{2F7FDACE-7742-4FBA-8321-C65EACDE69A4}"/>
    <cellStyle name="Vírgula 6 3 2 2 3" xfId="19490" xr:uid="{F8132B56-8B43-4ED0-B951-F248D1F055E4}"/>
    <cellStyle name="Vírgula 6 3 2 3" xfId="14844" xr:uid="{7882D2CA-22CE-4BD0-9940-23184485195B}"/>
    <cellStyle name="Vírgula 6 3 2 3 2" xfId="17433" xr:uid="{F68DF1C3-DCC5-4732-ABF8-0C56533824C1}"/>
    <cellStyle name="Vírgula 6 3 2 3 2 2" xfId="22659" xr:uid="{40536B13-694D-4A85-B132-904180D6A3C2}"/>
    <cellStyle name="Vírgula 6 3 2 3 3" xfId="20090" xr:uid="{720134D2-3833-4C0F-8994-26CA4AC5EC77}"/>
    <cellStyle name="Vírgula 6 3 2 4" xfId="16230" xr:uid="{941CEBD1-2684-46B3-9278-FB8A3683D2C6}"/>
    <cellStyle name="Vírgula 6 3 2 4 2" xfId="21460" xr:uid="{2F8CC26D-45F6-4BC5-A476-01E9F5FD5A90}"/>
    <cellStyle name="Vírgula 6 3 2 5" xfId="18878" xr:uid="{B3984DD1-F1B0-4C65-969E-07DD60563DBF}"/>
    <cellStyle name="Vírgula 6 3 2 6" xfId="12156" xr:uid="{4B6F00D0-87F6-45AE-B207-A3ACBA405806}"/>
    <cellStyle name="Vírgula 6 3 3" xfId="7141" xr:uid="{29E4EEE9-2F5F-4EDD-9BC0-543C9D818F6A}"/>
    <cellStyle name="Vírgula 6 3 3 2" xfId="15208" xr:uid="{910863D8-A6B1-487A-9CC5-9CCEEB953341}"/>
    <cellStyle name="Vírgula 6 3 3 2 2" xfId="17793" xr:uid="{5CB6B23C-14CB-455F-BB86-3613A69F9008}"/>
    <cellStyle name="Vírgula 6 3 3 2 2 2" xfId="23019" xr:uid="{B9B54E00-D561-41A2-A9F5-F52FA08CB89C}"/>
    <cellStyle name="Vírgula 6 3 3 2 3" xfId="20450" xr:uid="{3D0DF1B8-B275-4E8F-B6CD-F883FCFEA50A}"/>
    <cellStyle name="Vírgula 6 3 3 3" xfId="16754" xr:uid="{F1F6B854-ED60-44D2-B098-F0A19E7D8759}"/>
    <cellStyle name="Vírgula 6 3 3 3 2" xfId="21983" xr:uid="{D34B1F63-F934-46FB-BF88-A4710EFAB75A}"/>
    <cellStyle name="Vírgula 6 3 3 4" xfId="19401" xr:uid="{D45DED72-BE25-4836-A537-DE65DCAB791B}"/>
    <cellStyle name="Vírgula 6 3 3 5" xfId="12690" xr:uid="{0873BFEB-C203-4C14-92DE-368B6FD04158}"/>
    <cellStyle name="Vírgula 6 3 4" xfId="13098" xr:uid="{C8F13650-455D-49FF-B96A-4E599B27C346}"/>
    <cellStyle name="Vírgula 6 3 4 2" xfId="17138" xr:uid="{8A608F42-4594-4E38-82C1-F518DD012E4D}"/>
    <cellStyle name="Vírgula 6 3 4 2 2" xfId="22364" xr:uid="{4AF613FA-C768-450C-BCF0-E4A9FCB8E9CC}"/>
    <cellStyle name="Vírgula 6 3 4 3" xfId="19782" xr:uid="{54139D5D-46D0-4DE1-BC32-0AD6165A9BB5}"/>
    <cellStyle name="Vírgula 6 3 5" xfId="15582" xr:uid="{932CABE5-69D4-4435-ACBE-51D7CC427008}"/>
    <cellStyle name="Vírgula 6 3 5 2" xfId="18154" xr:uid="{E4DF9FF4-26F6-4524-88D8-BE8D7571F2B0}"/>
    <cellStyle name="Vírgula 6 3 5 2 2" xfId="23380" xr:uid="{92296EF2-8BE0-4353-9C71-945022336BD7}"/>
    <cellStyle name="Vírgula 6 3 5 3" xfId="20824" xr:uid="{32FFB5D9-C817-451B-B6AE-08A4C5A23707}"/>
    <cellStyle name="Vírgula 6 3 6" xfId="16141" xr:uid="{9A7B0983-BE49-49E2-A53D-789300F5825B}"/>
    <cellStyle name="Vírgula 6 3 6 2" xfId="21371" xr:uid="{A961D986-9E57-4C91-8801-54CBFBE02610}"/>
    <cellStyle name="Vírgula 6 3 7" xfId="18789" xr:uid="{B7150E04-DD96-45BA-AD90-47E8E3DED946}"/>
    <cellStyle name="Vírgula 6 3 8" xfId="12048" xr:uid="{A13678C8-0351-4176-B946-185870BA4DB5}"/>
    <cellStyle name="Vírgula 6 4" xfId="200" xr:uid="{436E9906-6A4D-41BD-BE14-0B59D68C7961}"/>
    <cellStyle name="Vírgula 6 4 2" xfId="2062" xr:uid="{ACF9CB82-014D-43EB-952A-D05C0FEC1A0D}"/>
    <cellStyle name="Vírgula 6 4 2 2" xfId="13368" xr:uid="{3BFBB43D-E756-4E6C-8977-9F1E4D2B5F25}"/>
    <cellStyle name="Vírgula 6 4 2 2 2" xfId="17236" xr:uid="{40F735EB-443A-464A-8214-06765AC8A423}"/>
    <cellStyle name="Vírgula 6 4 2 2 2 2" xfId="22462" xr:uid="{C2332865-64B2-4BE5-BB10-26094090792A}"/>
    <cellStyle name="Vírgula 6 4 2 2 3" xfId="19884" xr:uid="{14EE2A9A-B026-443C-8999-E9D673D4DF44}"/>
    <cellStyle name="Vírgula 6 4 2 3" xfId="16819" xr:uid="{1E59857E-C10E-4E33-8D67-958A467B5127}"/>
    <cellStyle name="Vírgula 6 4 2 3 2" xfId="22048" xr:uid="{8A1B18B6-4276-4636-A98F-BE24114D3F78}"/>
    <cellStyle name="Vírgula 6 4 2 4" xfId="19466" xr:uid="{0F7A5A22-887C-4FD5-A17D-A7B7F2492373}"/>
    <cellStyle name="Vírgula 6 4 2 5" xfId="12759" xr:uid="{7A4AC4EC-C551-4253-B5C3-969A48BE588F}"/>
    <cellStyle name="Vírgula 6 4 3" xfId="15001" xr:uid="{BA43116E-CC49-418A-8EB1-B251402C599D}"/>
    <cellStyle name="Vírgula 6 4 3 2" xfId="17586" xr:uid="{015BAEE4-6DA7-4970-B28B-127D3D147A38}"/>
    <cellStyle name="Vírgula 6 4 3 2 2" xfId="22812" xr:uid="{9B682C36-6AB8-424C-867C-3A5292B61915}"/>
    <cellStyle name="Vírgula 6 4 3 3" xfId="20243" xr:uid="{BB480A21-3FEE-4900-8A30-CC7AF5CBDAD9}"/>
    <cellStyle name="Vírgula 6 4 4" xfId="13099" xr:uid="{F5CD46F9-B5AC-48E9-8F2A-E1D73B6CB446}"/>
    <cellStyle name="Vírgula 6 4 4 2" xfId="17139" xr:uid="{467ABEFD-2D23-4850-A661-B7A6ECDA775A}"/>
    <cellStyle name="Vírgula 6 4 4 2 2" xfId="22365" xr:uid="{FA6F7068-6080-4F3E-A1C4-476A3917F859}"/>
    <cellStyle name="Vírgula 6 4 4 3" xfId="19783" xr:uid="{B98F70F4-B277-4D38-BE82-3BD92B58BA38}"/>
    <cellStyle name="Vírgula 6 4 5" xfId="15375" xr:uid="{67FE35B1-8AAD-46E5-8340-D2066F6B6113}"/>
    <cellStyle name="Vírgula 6 4 5 2" xfId="17947" xr:uid="{E33F8ECC-ACBB-43F7-852D-98CAA6ADE3B7}"/>
    <cellStyle name="Vírgula 6 4 5 2 2" xfId="23173" xr:uid="{F70B6E69-95F4-456D-B9A0-D47B0916BDF7}"/>
    <cellStyle name="Vírgula 6 4 5 3" xfId="20617" xr:uid="{F1B24A2F-B48D-4CC5-AECF-6CF012338A30}"/>
    <cellStyle name="Vírgula 6 4 6" xfId="16206" xr:uid="{8D39E376-2623-4B84-9CC2-4C437F1FCAF9}"/>
    <cellStyle name="Vírgula 6 4 6 2" xfId="21436" xr:uid="{2155B232-F2B5-40E3-8640-AB0B2F737026}"/>
    <cellStyle name="Vírgula 6 4 7" xfId="18854" xr:uid="{41AA779A-C48D-4EF2-86F9-DAA77792F4A1}"/>
    <cellStyle name="Vírgula 6 4 8" xfId="12127" xr:uid="{C8B57219-4FE9-4A1A-9829-87087697FEE1}"/>
    <cellStyle name="Vírgula 6 5" xfId="300" xr:uid="{03F3601B-3FDB-4CA7-83A8-5C8E9341F4A6}"/>
    <cellStyle name="Vírgula 6 5 2" xfId="14911" xr:uid="{AEF5233A-43A3-45B3-927F-4F962A8FC901}"/>
    <cellStyle name="Vírgula 6 5 2 2" xfId="17496" xr:uid="{CD11EDBD-6A8B-4D86-B9AB-3143B4666DFC}"/>
    <cellStyle name="Vírgula 6 5 2 2 2" xfId="22722" xr:uid="{E100E3B9-75B1-4F66-ABEE-E06D6E27AA55}"/>
    <cellStyle name="Vírgula 6 5 2 3" xfId="20153" xr:uid="{769B9CA7-8D9A-4299-9B44-CA21977089C9}"/>
    <cellStyle name="Vírgula 6 5 3" xfId="16483" xr:uid="{63D71C28-0343-4C0E-B9A9-00FD95A9EF28}"/>
    <cellStyle name="Vírgula 6 5 3 2" xfId="21712" xr:uid="{490285C0-912C-418E-970B-305873D0381B}"/>
    <cellStyle name="Vírgula 6 5 4" xfId="19130" xr:uid="{4498BF2E-6023-40E3-94AF-3D9D2303140E}"/>
    <cellStyle name="Vírgula 6 5 5" xfId="12419" xr:uid="{46083983-CFD5-47C2-9F48-07034911E984}"/>
    <cellStyle name="Vírgula 6 6" xfId="12879" xr:uid="{7219D98A-F532-4425-8CAC-A72D78DC8B5D}"/>
    <cellStyle name="Vírgula 6 6 2" xfId="16919" xr:uid="{82528073-894A-4380-A171-7857B0C47488}"/>
    <cellStyle name="Vírgula 6 6 2 2" xfId="22145" xr:uid="{D5C21FE6-1C1B-439C-A4E8-7AEBCFEECA7F}"/>
    <cellStyle name="Vírgula 6 6 3" xfId="19563" xr:uid="{8CE7DB9B-5252-4795-B9F6-3C75B6D1D6F4}"/>
    <cellStyle name="Vírgula 6 7" xfId="15285" xr:uid="{CBAF9F9D-E30D-4AE0-8E03-E8A2AC27BCAC}"/>
    <cellStyle name="Vírgula 6 7 2" xfId="17857" xr:uid="{528B1212-050E-48B6-BD3B-6254E8EB965D}"/>
    <cellStyle name="Vírgula 6 7 2 2" xfId="23083" xr:uid="{5E9132DC-33D1-4ED9-9D35-A7A9DDAADCCA}"/>
    <cellStyle name="Vírgula 6 7 3" xfId="20527" xr:uid="{56B2759A-45A2-4BEC-A242-8CE54462C4B7}"/>
    <cellStyle name="Vírgula 6 8" xfId="15881" xr:uid="{8467DADE-898F-4E64-B029-8CF0B88C9D7B}"/>
    <cellStyle name="Vírgula 6 8 2" xfId="21111" xr:uid="{50D5DB58-69D6-41AC-9BA5-AF3EF5887554}"/>
    <cellStyle name="Vírgula 6 9" xfId="18518" xr:uid="{29467344-F01A-4539-8AAB-8165AF842EF5}"/>
    <cellStyle name="Vírgula 7" xfId="77" xr:uid="{6683E215-D96E-4376-B60C-43FD0FFBAF42}"/>
    <cellStyle name="Vírgula 7 10" xfId="9185" xr:uid="{AAF28433-25CE-424D-8329-948EDDC4D0CC}"/>
    <cellStyle name="Vírgula 7 2" xfId="171" xr:uid="{27C68683-0CDE-4F42-969F-CAA34087224C}"/>
    <cellStyle name="Vírgula 7 2 2" xfId="266" xr:uid="{175DF7FE-21FA-40B3-857E-742AC8DFAF51}"/>
    <cellStyle name="Vírgula 7 2 2 2" xfId="12738" xr:uid="{C4564F8F-23C5-485E-9027-F9ADAF30D4FB}"/>
    <cellStyle name="Vírgula 7 2 2 2 2" xfId="16802" xr:uid="{54F25E83-EE76-4B53-B445-81149BF33E4E}"/>
    <cellStyle name="Vírgula 7 2 2 2 2 2" xfId="22031" xr:uid="{DEFF56F0-FA7D-484D-B2F6-54C5AFFE297B}"/>
    <cellStyle name="Vírgula 7 2 2 2 3" xfId="19449" xr:uid="{7D4AAA46-F9D5-4F6F-976E-348F0C90F6C2}"/>
    <cellStyle name="Vírgula 7 2 2 3" xfId="15256" xr:uid="{58607349-0D9A-404F-9379-2450402E8DCA}"/>
    <cellStyle name="Vírgula 7 2 2 3 2" xfId="17841" xr:uid="{D3EB5A1F-0ED4-4C86-84B6-C10BC639F45E}"/>
    <cellStyle name="Vírgula 7 2 2 3 2 2" xfId="23067" xr:uid="{0FCBECC3-3783-4575-B6A2-68470F0FA2FF}"/>
    <cellStyle name="Vírgula 7 2 2 3 3" xfId="20498" xr:uid="{0620A31C-0C6A-47FA-A81A-5D9E4C13E424}"/>
    <cellStyle name="Vírgula 7 2 2 4" xfId="16189" xr:uid="{06FBBB4C-4398-4D69-A3CB-AB16C0FD796C}"/>
    <cellStyle name="Vírgula 7 2 2 4 2" xfId="21419" xr:uid="{152F34FE-0661-4DB5-AD1F-40F9AB3B95C3}"/>
    <cellStyle name="Vírgula 7 2 2 5" xfId="18837" xr:uid="{82687236-C64A-490F-8169-5CDD243EDC68}"/>
    <cellStyle name="Vírgula 7 2 2 6" xfId="12096" xr:uid="{D5C20B9A-AE48-47CA-BD1B-F866F5810A15}"/>
    <cellStyle name="Vírgula 7 2 3" xfId="7340" xr:uid="{FEA981C8-EC7B-448A-BE61-78BFEDDBD97F}"/>
    <cellStyle name="Vírgula 7 2 3 2" xfId="12795" xr:uid="{56703810-5737-421F-9165-C129E0E40FC8}"/>
    <cellStyle name="Vírgula 7 2 3 2 2" xfId="16855" xr:uid="{CD11BB2C-B1C5-482D-8EEE-D6312BEC3342}"/>
    <cellStyle name="Vírgula 7 2 3 2 2 2" xfId="22084" xr:uid="{55391194-23A5-4C50-B561-E3B8DB506510}"/>
    <cellStyle name="Vírgula 7 2 3 2 3" xfId="19502" xr:uid="{216E7475-D12D-4259-9B71-724FDB2A3631}"/>
    <cellStyle name="Vírgula 7 2 3 3" xfId="16242" xr:uid="{55026DAB-25F6-41F3-BDFF-FF7240993739}"/>
    <cellStyle name="Vírgula 7 2 3 3 2" xfId="21472" xr:uid="{E86EAACB-E270-48B8-827D-B44F93DDEF9B}"/>
    <cellStyle name="Vírgula 7 2 3 4" xfId="18890" xr:uid="{BEEDE21D-6572-4938-BFEE-06D6A7CC79ED}"/>
    <cellStyle name="Vírgula 7 2 3 5" xfId="12169" xr:uid="{8E8A4D49-2CF1-48C7-8A34-D082CBA2593A}"/>
    <cellStyle name="Vírgula 7 2 4" xfId="12478" xr:uid="{63D92F04-ABFB-42ED-A089-BEB1557672ED}"/>
    <cellStyle name="Vírgula 7 2 4 2" xfId="16542" xr:uid="{DC380CE8-4F3D-47CF-A090-DD8A2BCB03E8}"/>
    <cellStyle name="Vírgula 7 2 4 2 2" xfId="21771" xr:uid="{EF698C5B-5E19-46FC-AD69-E4AE7A72A855}"/>
    <cellStyle name="Vírgula 7 2 4 3" xfId="19189" xr:uid="{714779A5-D822-4651-89FD-151C5D2DD0E5}"/>
    <cellStyle name="Vírgula 7 2 5" xfId="13100" xr:uid="{48A7010C-0DF7-4835-8994-9186E5E1B765}"/>
    <cellStyle name="Vírgula 7 2 5 2" xfId="17140" xr:uid="{CF0C336D-141C-4F19-82EA-F21C4B689D5C}"/>
    <cellStyle name="Vírgula 7 2 5 2 2" xfId="22366" xr:uid="{116B23B1-2AF0-40BA-A7AD-536F466F21A7}"/>
    <cellStyle name="Vírgula 7 2 5 3" xfId="19784" xr:uid="{7E802520-FBBC-4537-A088-68CE8E31700A}"/>
    <cellStyle name="Vírgula 7 2 6" xfId="15630" xr:uid="{4B98E6A1-2488-475E-9FC0-7EF6364086EF}"/>
    <cellStyle name="Vírgula 7 2 6 2" xfId="18202" xr:uid="{9CD9892C-9263-4E4F-8BBC-BF9070544107}"/>
    <cellStyle name="Vírgula 7 2 6 2 2" xfId="23428" xr:uid="{9E099F13-D50A-4A3C-8F45-027332EA173D}"/>
    <cellStyle name="Vírgula 7 2 6 3" xfId="20872" xr:uid="{0C10A588-C9C1-427A-9581-D0915C8C25CE}"/>
    <cellStyle name="Vírgula 7 2 7" xfId="15929" xr:uid="{0F1C6ABD-5F2C-44C5-A7F6-618937A4A3BA}"/>
    <cellStyle name="Vírgula 7 2 7 2" xfId="21159" xr:uid="{5B6A2BAB-116A-4265-B8C8-E836420F6DAD}"/>
    <cellStyle name="Vírgula 7 2 8" xfId="18577" xr:uid="{0E952C68-B563-45A9-AC0E-2DCE89C0EEAC}"/>
    <cellStyle name="Vírgula 7 2 9" xfId="11830" xr:uid="{49A764FE-DD1C-4ED6-ABC8-6EC2371AD08D}"/>
    <cellStyle name="Vírgula 7 3" xfId="204" xr:uid="{AB913A8D-BCA7-4EFA-9988-50BC790F7D39}"/>
    <cellStyle name="Vírgula 7 3 2" xfId="4196" xr:uid="{8FDA7DA7-7A4D-4053-B26E-BCC1C40F6021}"/>
    <cellStyle name="Vírgula 7 3 2 2" xfId="15109" xr:uid="{0573AC70-B595-47E6-A2B6-F186EBBCBDE4}"/>
    <cellStyle name="Vírgula 7 3 2 2 2" xfId="17694" xr:uid="{1C5D6202-B860-4B1F-B239-B2578F424732}"/>
    <cellStyle name="Vírgula 7 3 2 2 2 2" xfId="22920" xr:uid="{4ABEC779-FE32-4D3D-9A51-ED90ADC0E80B}"/>
    <cellStyle name="Vírgula 7 3 2 2 3" xfId="20351" xr:uid="{0B3D5AC6-EC76-4488-9672-3C9D86AC4F1B}"/>
    <cellStyle name="Vírgula 7 3 2 3" xfId="16655" xr:uid="{5F3CFC1B-A4FE-438A-BDF9-BC4BA91D5485}"/>
    <cellStyle name="Vírgula 7 3 2 3 2" xfId="21884" xr:uid="{BB59764A-6E45-4F0E-8EC2-C84468C3FEB1}"/>
    <cellStyle name="Vírgula 7 3 2 4" xfId="19302" xr:uid="{02BCB2DF-C837-4E3A-BEC8-FFCDF52DB3C0}"/>
    <cellStyle name="Vírgula 7 3 2 5" xfId="12591" xr:uid="{76C2C623-F9E7-4F66-8BA6-373B7D28FB26}"/>
    <cellStyle name="Vírgula 7 3 3" xfId="14133" xr:uid="{8516C195-BE3A-44AB-A5B6-2AD7279F5270}"/>
    <cellStyle name="Vírgula 7 3 3 2" xfId="17327" xr:uid="{C55718AE-0298-4AD3-A505-30FEA7E69321}"/>
    <cellStyle name="Vírgula 7 3 3 2 2" xfId="22553" xr:uid="{FC2D7753-ECB9-4B93-84B4-D17E409A423E}"/>
    <cellStyle name="Vírgula 7 3 3 3" xfId="19980" xr:uid="{FB082DE9-D31C-4E61-B5F5-F5E21B2F61BF}"/>
    <cellStyle name="Vírgula 7 3 4" xfId="15483" xr:uid="{B51B1E32-2EE2-45CB-950C-C7412A12385A}"/>
    <cellStyle name="Vírgula 7 3 4 2" xfId="18055" xr:uid="{272FFA71-B762-4AF3-B863-2BB429622A91}"/>
    <cellStyle name="Vírgula 7 3 4 2 2" xfId="23281" xr:uid="{38BFEC81-D9CF-4B30-9AA1-CD22E385AD1D}"/>
    <cellStyle name="Vírgula 7 3 4 3" xfId="20725" xr:uid="{F125EE13-D05D-4414-ABE1-3202D3F82694}"/>
    <cellStyle name="Vírgula 7 3 5" xfId="16042" xr:uid="{99A4464F-B79A-4C3D-9BBC-3D097373B98F}"/>
    <cellStyle name="Vírgula 7 3 5 2" xfId="21272" xr:uid="{A2AED2A0-224A-417E-AD6A-41AADA213F4B}"/>
    <cellStyle name="Vírgula 7 3 6" xfId="18690" xr:uid="{6A1093BC-2C6D-45CE-A023-4A18CA32322B}"/>
    <cellStyle name="Vírgula 7 3 7" xfId="11949" xr:uid="{E6AF6777-EA4E-4C3A-9FCB-9A48283A4F27}"/>
    <cellStyle name="Vírgula 7 4" xfId="2065" xr:uid="{03881DC0-9DBD-4972-AA2C-EDA6579C4578}"/>
    <cellStyle name="Vírgula 7 4 2" xfId="12762" xr:uid="{2575F4F2-FBEB-404C-B1ED-E9A64C14D4AE}"/>
    <cellStyle name="Vírgula 7 4 2 2" xfId="16822" xr:uid="{41DF59A9-4D44-4594-AEDA-7B6101C2A59F}"/>
    <cellStyle name="Vírgula 7 4 2 2 2" xfId="22051" xr:uid="{8E8B3561-1943-47C8-83DF-35B0E00EFFE3}"/>
    <cellStyle name="Vírgula 7 4 2 3" xfId="19469" xr:uid="{C987C906-39B3-4B11-BC94-8E465A1D804D}"/>
    <cellStyle name="Vírgula 7 4 3" xfId="15002" xr:uid="{44D5D601-DFE5-4F03-A337-B66BE5BCA9CE}"/>
    <cellStyle name="Vírgula 7 4 3 2" xfId="17587" xr:uid="{63194E52-F361-46BB-98D7-F64581FDB771}"/>
    <cellStyle name="Vírgula 7 4 3 2 2" xfId="22813" xr:uid="{C0071490-D0D4-4C21-A1AA-AC53239713BB}"/>
    <cellStyle name="Vírgula 7 4 3 3" xfId="20244" xr:uid="{FAB834F6-BBE8-402C-A7AE-C63E828CF879}"/>
    <cellStyle name="Vírgula 7 4 4" xfId="16209" xr:uid="{1B515423-C60A-404D-AB83-172BDCE9A242}"/>
    <cellStyle name="Vírgula 7 4 4 2" xfId="21439" xr:uid="{590491B7-9C6F-44DA-90FF-F69881FEC5C1}"/>
    <cellStyle name="Vírgula 7 4 5" xfId="18857" xr:uid="{5A67080A-EBA5-4E62-92CF-E0995B772042}"/>
    <cellStyle name="Vírgula 7 4 6" xfId="12130" xr:uid="{BC043ADB-C765-4583-BBA8-42C8D350284B}"/>
    <cellStyle name="Vírgula 7 5" xfId="12311" xr:uid="{0749B4F6-99BC-476D-9AB3-5C74BFB5F6C9}"/>
    <cellStyle name="Vírgula 7 5 2" xfId="16376" xr:uid="{CE602BA2-4C4D-44D8-AB64-99B5327166E7}"/>
    <cellStyle name="Vírgula 7 5 2 2" xfId="21605" xr:uid="{DA504999-031F-4F2A-BDEF-223177C69F26}"/>
    <cellStyle name="Vírgula 7 5 3" xfId="19023" xr:uid="{78363C3B-D968-474D-86C0-1AE14D50A018}"/>
    <cellStyle name="Vírgula 7 6" xfId="12903" xr:uid="{516FCC7C-594A-4D7C-8B65-3F6140956E91}"/>
    <cellStyle name="Vírgula 7 6 2" xfId="16943" xr:uid="{6F4F6A59-BB7E-4475-BAC8-E02E3B567C5B}"/>
    <cellStyle name="Vírgula 7 6 2 2" xfId="22169" xr:uid="{8F86E76F-2DB4-49D4-960C-4E9F8AA42F88}"/>
    <cellStyle name="Vírgula 7 6 3" xfId="19587" xr:uid="{17C13C36-E3EF-4052-90E1-8D5F8C167D33}"/>
    <cellStyle name="Vírgula 7 7" xfId="15376" xr:uid="{5F02B1A7-C542-404B-B93E-33CCCBF94C57}"/>
    <cellStyle name="Vírgula 7 7 2" xfId="17948" xr:uid="{2BF5D63F-2E6C-4A2F-A0AC-44A0210B0F23}"/>
    <cellStyle name="Vírgula 7 7 2 2" xfId="23174" xr:uid="{73FDB118-97B1-4E7D-9A03-440926FE8051}"/>
    <cellStyle name="Vírgula 7 7 3" xfId="20618" xr:uid="{5515BD22-A216-4667-AB68-7F8EF6E2FDDF}"/>
    <cellStyle name="Vírgula 7 8" xfId="15782" xr:uid="{54C1B4CF-2C04-4285-A608-89A34A978F68}"/>
    <cellStyle name="Vírgula 7 8 2" xfId="21012" xr:uid="{B86130F2-54CD-4337-8068-433EF73D6F94}"/>
    <cellStyle name="Vírgula 7 9" xfId="18411" xr:uid="{D87F06F6-11D4-465E-B2DD-0A811277DE56}"/>
    <cellStyle name="Vírgula 74" xfId="18294" xr:uid="{F8CAA0A2-43ED-4F85-A666-48C44A6BA495}"/>
    <cellStyle name="Vírgula 74 2" xfId="23516" xr:uid="{7B1AA056-4334-4F89-9352-249616A2BC7A}"/>
    <cellStyle name="Vírgula 8" xfId="75" xr:uid="{58A9B7DC-7582-4D78-91EC-BF48F5A12681}"/>
    <cellStyle name="Vírgula 8 10" xfId="18409" xr:uid="{70D3D847-9D20-455D-A2A1-F35D6F9A3C43}"/>
    <cellStyle name="Vírgula 8 11" xfId="9182" xr:uid="{C7287F3C-2DBB-4681-BF17-C8471374C86D}"/>
    <cellStyle name="Vírgula 8 2" xfId="166" xr:uid="{BBFD2E40-745A-44FF-A5C0-CDE8EB4A85FA}"/>
    <cellStyle name="Vírgula 8 2 2" xfId="185" xr:uid="{284139BC-7D44-4245-BBA7-F0175CBCC549}"/>
    <cellStyle name="Vírgula 8 2 2 2" xfId="280" xr:uid="{C6AB41D5-656B-429F-B4A0-5AE61AF15B4A}"/>
    <cellStyle name="Vírgula 8 2 2 2 2" xfId="12809" xr:uid="{D6F5FBA8-1DEB-46C2-8073-9E135E4B3C60}"/>
    <cellStyle name="Vírgula 8 2 2 2 2 2" xfId="16869" xr:uid="{3F2B9407-3766-41CD-97E5-338B194168A7}"/>
    <cellStyle name="Vírgula 8 2 2 2 2 2 2" xfId="22098" xr:uid="{5DF0538A-D0B1-4B34-AED3-FD9906171DDB}"/>
    <cellStyle name="Vírgula 8 2 2 2 2 3" xfId="19516" xr:uid="{233D11E6-FF84-4CB9-8208-93E1AB23DCC7}"/>
    <cellStyle name="Vírgula 8 2 2 2 3" xfId="16256" xr:uid="{BF24D8AE-6F33-4B6A-8171-8C9790503259}"/>
    <cellStyle name="Vírgula 8 2 2 2 3 2" xfId="21486" xr:uid="{0FCA8ACD-AF0C-408D-8AF3-5FC8A940F3C6}"/>
    <cellStyle name="Vírgula 8 2 2 2 4" xfId="18904" xr:uid="{2A8B4E62-7DB0-467F-8106-690609C2F398}"/>
    <cellStyle name="Vírgula 8 2 2 2 5" xfId="12183" xr:uid="{5277098A-1698-4B21-ADDA-E7E3BB84640B}"/>
    <cellStyle name="Vírgula 8 2 2 3" xfId="12739" xr:uid="{9BEC5630-D6C4-4C65-B955-521D9AF0FBA1}"/>
    <cellStyle name="Vírgula 8 2 2 3 2" xfId="16803" xr:uid="{C476C205-DD04-4769-A1C7-DBA26AFDF18A}"/>
    <cellStyle name="Vírgula 8 2 2 3 2 2" xfId="22032" xr:uid="{1EF94DB8-8444-4A6B-AF15-2E765A58F6F7}"/>
    <cellStyle name="Vírgula 8 2 2 3 3" xfId="19450" xr:uid="{6796665F-F39E-48D2-BF0F-1C7F25F94A38}"/>
    <cellStyle name="Vírgula 8 2 2 4" xfId="15257" xr:uid="{8C757ECF-858E-4838-BD86-CA15B298DB35}"/>
    <cellStyle name="Vírgula 8 2 2 4 2" xfId="17842" xr:uid="{9510B761-2D18-4178-9B90-6312A2A32793}"/>
    <cellStyle name="Vírgula 8 2 2 4 2 2" xfId="23068" xr:uid="{AEAFD99B-3B59-423D-A9D2-B89EB8CD9544}"/>
    <cellStyle name="Vírgula 8 2 2 4 3" xfId="20499" xr:uid="{DD792686-A4E1-45E2-8BE8-AE2EC60899EA}"/>
    <cellStyle name="Vírgula 8 2 2 5" xfId="16190" xr:uid="{AACFECBF-DF79-49C2-B776-52E84C1BBBB4}"/>
    <cellStyle name="Vírgula 8 2 2 5 2" xfId="21420" xr:uid="{58889AB1-82D7-4B60-B1D2-688588B40A98}"/>
    <cellStyle name="Vírgula 8 2 2 6" xfId="18838" xr:uid="{CBFC72E9-FF94-4745-B6A2-CBB9257FE692}"/>
    <cellStyle name="Vírgula 8 2 2 7" xfId="12097" xr:uid="{BFE36C47-DA95-45F1-8CF6-A3B9F6382012}"/>
    <cellStyle name="Vírgula 8 2 3" xfId="262" xr:uid="{276A50AD-C9BC-4C68-86A7-A3281143F3CE}"/>
    <cellStyle name="Vírgula 8 2 3 2" xfId="12792" xr:uid="{E0208471-7D65-4B9F-ACB3-85147ECE6AE4}"/>
    <cellStyle name="Vírgula 8 2 3 2 2" xfId="16852" xr:uid="{8742C1D2-8BA9-4464-AE8E-B68BDF2587BA}"/>
    <cellStyle name="Vírgula 8 2 3 2 2 2" xfId="22081" xr:uid="{8D9395E4-7A9C-498C-85A1-FC73502CE97C}"/>
    <cellStyle name="Vírgula 8 2 3 2 3" xfId="19499" xr:uid="{66DBC4CC-E2DD-405B-B64B-142DE20C85D2}"/>
    <cellStyle name="Vírgula 8 2 3 3" xfId="16239" xr:uid="{87C0631B-16D2-4B98-A76D-E51E8FF4915E}"/>
    <cellStyle name="Vírgula 8 2 3 3 2" xfId="21469" xr:uid="{A1618170-28FB-4F02-8FB2-202E48C2F677}"/>
    <cellStyle name="Vírgula 8 2 3 4" xfId="18887" xr:uid="{088D1DF5-22A4-430C-959D-CA4F3C5ECFE4}"/>
    <cellStyle name="Vírgula 8 2 3 5" xfId="12165" xr:uid="{E896325C-7AAD-472D-AC67-938A0923531C}"/>
    <cellStyle name="Vírgula 8 2 4" xfId="7341" xr:uid="{F87BD395-35AE-4B34-BBF9-BC1CAE72518A}"/>
    <cellStyle name="Vírgula 8 2 4 2" xfId="16543" xr:uid="{ED34914A-C62E-4BD8-AF2D-84156CC1F2D1}"/>
    <cellStyle name="Vírgula 8 2 4 2 2" xfId="21772" xr:uid="{56855EA2-2B9E-4BA5-A009-349285E2B5F1}"/>
    <cellStyle name="Vírgula 8 2 4 3" xfId="19190" xr:uid="{D3B4FCAA-4BD9-4DED-93FD-24F87B4D2B33}"/>
    <cellStyle name="Vírgula 8 2 4 4" xfId="12479" xr:uid="{97ACB068-1AA4-4D12-A4A4-F6722BCF6FA2}"/>
    <cellStyle name="Vírgula 8 2 5" xfId="14897" xr:uid="{64725D84-17E4-45AE-8524-95C54113412E}"/>
    <cellStyle name="Vírgula 8 2 5 2" xfId="17483" xr:uid="{A12379EF-CD98-4653-8177-07FF6B62B550}"/>
    <cellStyle name="Vírgula 8 2 5 2 2" xfId="22709" xr:uid="{4856CA68-9B67-4FD7-B900-37515906B44C}"/>
    <cellStyle name="Vírgula 8 2 5 3" xfId="20140" xr:uid="{A3490CA8-4EF3-4878-8113-5CD53FD4C41E}"/>
    <cellStyle name="Vírgula 8 2 6" xfId="15631" xr:uid="{D430D51A-27E0-4DC5-80A3-483532C25597}"/>
    <cellStyle name="Vírgula 8 2 6 2" xfId="18203" xr:uid="{5A9D319C-FB7D-43D4-93C7-FD3AAFEC719B}"/>
    <cellStyle name="Vírgula 8 2 6 2 2" xfId="23429" xr:uid="{DA388C1A-750B-4C8E-8BA4-99F68CB7D064}"/>
    <cellStyle name="Vírgula 8 2 6 3" xfId="20873" xr:uid="{D5B9327B-EB6D-45DF-B1FF-341544463AD4}"/>
    <cellStyle name="Vírgula 8 2 7" xfId="15930" xr:uid="{49ED60DD-9224-4BFE-A4A3-F52E6BDA71B5}"/>
    <cellStyle name="Vírgula 8 2 7 2" xfId="21160" xr:uid="{B81C95FA-DA3F-4EC7-AD6D-B1B11A57592F}"/>
    <cellStyle name="Vírgula 8 2 8" xfId="18578" xr:uid="{E74ECC42-6CC3-4FB6-8E19-FF7D23A7A7B7}"/>
    <cellStyle name="Vírgula 8 2 9" xfId="11831" xr:uid="{D6049131-93A6-43C0-87DD-FC151D08686F}"/>
    <cellStyle name="Vírgula 8 3" xfId="173" xr:uid="{DCC009EA-F12F-4133-80B1-5BA6E367AACA}"/>
    <cellStyle name="Vírgula 8 3 2" xfId="268" xr:uid="{B1537F67-0953-4324-8BCA-35170D9727B1}"/>
    <cellStyle name="Vírgula 8 3 2 2" xfId="12797" xr:uid="{58CC0496-3182-4F58-A719-C9950B82D52D}"/>
    <cellStyle name="Vírgula 8 3 2 2 2" xfId="16857" xr:uid="{DA58D1B2-A5F2-4F12-89F7-0770BA07DE1C}"/>
    <cellStyle name="Vírgula 8 3 2 2 2 2" xfId="22086" xr:uid="{D2D27BCA-ABE9-4C93-8515-4B1C028046EB}"/>
    <cellStyle name="Vírgula 8 3 2 2 3" xfId="19504" xr:uid="{BECAE027-85B0-470E-AF7F-4CFA9467EAC0}"/>
    <cellStyle name="Vírgula 8 3 2 3" xfId="15107" xr:uid="{08E9962E-41A0-4AA0-9EF4-ECFAB150BA05}"/>
    <cellStyle name="Vírgula 8 3 2 3 2" xfId="17692" xr:uid="{9E50670E-344C-408A-BA73-BBF2050EBB42}"/>
    <cellStyle name="Vírgula 8 3 2 3 2 2" xfId="22918" xr:uid="{4CA27F08-1965-4B0B-AE87-86799D931632}"/>
    <cellStyle name="Vírgula 8 3 2 3 3" xfId="20349" xr:uid="{2AB9BC98-DB70-4859-9B0A-B3669F609334}"/>
    <cellStyle name="Vírgula 8 3 2 4" xfId="16244" xr:uid="{439EB832-BA63-4D7C-9C85-EB43D9D79B92}"/>
    <cellStyle name="Vírgula 8 3 2 4 2" xfId="21474" xr:uid="{D65A50C1-A728-4BD6-88E3-C143DA6B8134}"/>
    <cellStyle name="Vírgula 8 3 2 5" xfId="18892" xr:uid="{809D8902-DDD0-4F8B-8048-7CBDCD966222}"/>
    <cellStyle name="Vírgula 8 3 2 6" xfId="12171" xr:uid="{5F412C3D-8FF9-4FD5-8D61-8AAFA5299ECF}"/>
    <cellStyle name="Vírgula 8 3 3" xfId="4189" xr:uid="{47020A5D-026E-42D8-A77F-3A3E8BF0F08E}"/>
    <cellStyle name="Vírgula 8 3 3 2" xfId="16653" xr:uid="{91FDD524-FB1F-40A2-A2DF-A6A108364F54}"/>
    <cellStyle name="Vírgula 8 3 3 2 2" xfId="21882" xr:uid="{54E6A792-38A2-42CB-A7F7-BF87E4199964}"/>
    <cellStyle name="Vírgula 8 3 3 3" xfId="19300" xr:uid="{BA1C082E-C832-4315-8CE0-4181C417202D}"/>
    <cellStyle name="Vírgula 8 3 3 4" xfId="12589" xr:uid="{6B86FE47-FC59-435A-BE77-246ED422707F}"/>
    <cellStyle name="Vírgula 8 3 4" xfId="14132" xr:uid="{6D5E033D-F442-4512-8161-61F8E9E2D6D2}"/>
    <cellStyle name="Vírgula 8 3 4 2" xfId="17326" xr:uid="{46094173-5CDF-4F5F-AF08-CFFC78518623}"/>
    <cellStyle name="Vírgula 8 3 4 2 2" xfId="22552" xr:uid="{14038EA9-C75F-4B15-BC1D-A22C7649306D}"/>
    <cellStyle name="Vírgula 8 3 4 3" xfId="19979" xr:uid="{4471CDFC-7E31-4DB5-B5F5-ED0402BC47F8}"/>
    <cellStyle name="Vírgula 8 3 5" xfId="15481" xr:uid="{1EE83D7B-3ACA-40FC-9DD0-0524DCCEA0C9}"/>
    <cellStyle name="Vírgula 8 3 5 2" xfId="18053" xr:uid="{B0EDCDAC-93C5-4B2C-AFC9-B18D4E5B2DE4}"/>
    <cellStyle name="Vírgula 8 3 5 2 2" xfId="23279" xr:uid="{562D9C6B-4277-4FDA-B7A6-58F58148F2E6}"/>
    <cellStyle name="Vírgula 8 3 5 3" xfId="20723" xr:uid="{DF484E42-58B5-4BF4-859E-8710740F8899}"/>
    <cellStyle name="Vírgula 8 3 6" xfId="16040" xr:uid="{60540F24-CA3F-4272-97A6-917BB6BEA4CA}"/>
    <cellStyle name="Vírgula 8 3 6 2" xfId="21270" xr:uid="{761096A8-E610-4023-AEFD-C009B96B45D4}"/>
    <cellStyle name="Vírgula 8 3 7" xfId="18688" xr:uid="{DC08AAFF-7DA4-4C36-96C0-9D00836486F8}"/>
    <cellStyle name="Vírgula 8 3 8" xfId="11947" xr:uid="{671E7A7E-6538-4EBB-ACB9-B3C041A8A39F}"/>
    <cellStyle name="Vírgula 8 4" xfId="153" xr:uid="{4174C279-3D16-400C-A373-2CA2912718A3}"/>
    <cellStyle name="Vírgula 8 4 2" xfId="249" xr:uid="{A52AFD8C-1A7F-4E58-BB71-B432F9DD869A}"/>
    <cellStyle name="Vírgula 8 4 2 2" xfId="16839" xr:uid="{A043C215-0C2F-4B0A-9402-A4472A6DC966}"/>
    <cellStyle name="Vírgula 8 4 2 2 2" xfId="22068" xr:uid="{CDDB4C5C-07D6-4876-897F-F83DC930693B}"/>
    <cellStyle name="Vírgula 8 4 2 3" xfId="19486" xr:uid="{F4D3E0F2-2628-463E-82F2-48135A2626EE}"/>
    <cellStyle name="Vírgula 8 4 2 4" xfId="12779" xr:uid="{2D7A19D8-01C8-4607-99D4-A61DAD1A1E80}"/>
    <cellStyle name="Vírgula 8 4 3" xfId="15003" xr:uid="{15BF292F-7AB3-4AA1-B13A-3EF98838AC3E}"/>
    <cellStyle name="Vírgula 8 4 3 2" xfId="17588" xr:uid="{4905DD8F-B8A5-4CC7-B873-0BBFD2A950EF}"/>
    <cellStyle name="Vírgula 8 4 3 2 2" xfId="22814" xr:uid="{F92362C1-8367-4535-84B5-8EBEFE64C3F4}"/>
    <cellStyle name="Vírgula 8 4 3 3" xfId="20245" xr:uid="{CEA99529-4365-4BBC-8483-5BB1776DE89D}"/>
    <cellStyle name="Vírgula 8 4 4" xfId="16226" xr:uid="{4BAE30D3-726C-445D-A543-B8B8708D2CFF}"/>
    <cellStyle name="Vírgula 8 4 4 2" xfId="21456" xr:uid="{F9AD5D57-DE1F-4A15-AF06-BEB6BEFE9C9C}"/>
    <cellStyle name="Vírgula 8 4 5" xfId="18874" xr:uid="{CDC34D81-576F-4994-BB93-EFC84CCAC104}"/>
    <cellStyle name="Vírgula 8 4 6" xfId="12152" xr:uid="{21F81A6F-A152-46C3-981A-7D13E9671892}"/>
    <cellStyle name="Vírgula 8 5" xfId="202" xr:uid="{3331D1FE-CB82-4D8C-A2C7-19E19304DC91}"/>
    <cellStyle name="Vírgula 8 5 2" xfId="12761" xr:uid="{6DDC2B59-B1BB-4D0D-AD37-49962E690FFE}"/>
    <cellStyle name="Vírgula 8 5 2 2" xfId="16821" xr:uid="{75A2C2D6-A085-4276-97F8-EB3B30142135}"/>
    <cellStyle name="Vírgula 8 5 2 2 2" xfId="22050" xr:uid="{6470B0A9-2223-4647-9FAE-D6E7156DC4B6}"/>
    <cellStyle name="Vírgula 8 5 2 3" xfId="19468" xr:uid="{F27695A5-77B2-4603-8A03-B7C57FEE9192}"/>
    <cellStyle name="Vírgula 8 5 3" xfId="16208" xr:uid="{11320453-77CC-4B5F-9A31-75192197CD1B}"/>
    <cellStyle name="Vírgula 8 5 3 2" xfId="21438" xr:uid="{B06F29E3-504B-4248-A46E-566067F54E34}"/>
    <cellStyle name="Vírgula 8 5 4" xfId="18856" xr:uid="{CE1A6769-3090-431E-9810-5605926D9C3D}"/>
    <cellStyle name="Vírgula 8 5 5" xfId="12129" xr:uid="{9F53D431-D075-4BFC-8570-5B392DE3EACF}"/>
    <cellStyle name="Vírgula 8 6" xfId="2068" xr:uid="{4388878A-0058-45C2-A27A-64DBC500B3B3}"/>
    <cellStyle name="Vírgula 8 6 2" xfId="16374" xr:uid="{E90DCFEF-52F3-45F4-9196-32B20BB23D5B}"/>
    <cellStyle name="Vírgula 8 6 2 2" xfId="21603" xr:uid="{E44F6D93-F45E-4490-B521-0D9B037E84E0}"/>
    <cellStyle name="Vírgula 8 6 3" xfId="19021" xr:uid="{AD83AEBA-6216-4A81-A7A9-195FB74C317E}"/>
    <cellStyle name="Vírgula 8 6 4" xfId="12309" xr:uid="{6FB8E91E-D2B7-46C2-8437-ACB3435E683B}"/>
    <cellStyle name="Vírgula 8 7" xfId="13101" xr:uid="{5040E35F-CC22-4763-A16F-320FB29298E0}"/>
    <cellStyle name="Vírgula 8 7 2" xfId="17141" xr:uid="{5407BED0-6D97-404B-B367-6012E4C2978F}"/>
    <cellStyle name="Vírgula 8 7 2 2" xfId="22367" xr:uid="{40779C90-5AE1-4EB6-9761-D6CAB59F2975}"/>
    <cellStyle name="Vírgula 8 7 3" xfId="19785" xr:uid="{0F13F78B-1FB4-46B2-BCED-850685E53773}"/>
    <cellStyle name="Vírgula 8 8" xfId="15377" xr:uid="{DCB430DD-8B5F-41A0-998B-A825042BA830}"/>
    <cellStyle name="Vírgula 8 8 2" xfId="17949" xr:uid="{E1DDB15A-F6BA-4BB4-BE44-C1883E9DF9F7}"/>
    <cellStyle name="Vírgula 8 8 2 2" xfId="23175" xr:uid="{F3C17A2F-35C4-4B77-A093-DA287C576A9B}"/>
    <cellStyle name="Vírgula 8 8 3" xfId="20619" xr:uid="{EB59F2E3-4C87-4401-85B9-CF825F3C74B5}"/>
    <cellStyle name="Vírgula 8 9" xfId="15780" xr:uid="{49069051-912B-4F18-A1A0-E8A52921D766}"/>
    <cellStyle name="Vírgula 8 9 2" xfId="21010" xr:uid="{DEBD5EC4-93E1-4DD0-92D3-F73AAA5C4C04}"/>
    <cellStyle name="Vírgula 9" xfId="84" xr:uid="{C04E7969-EBA3-4781-881C-B0DB8FF06976}"/>
    <cellStyle name="Vírgula 9 10" xfId="9158" xr:uid="{634AD56C-74B8-484B-A408-2A62C2A6CCF2}"/>
    <cellStyle name="Vírgula 9 2" xfId="209" xr:uid="{AEC07F4C-2D61-4C3C-8719-1860DB4DAD96}"/>
    <cellStyle name="Vírgula 9 2 2" xfId="7345" xr:uid="{A989BD14-1943-47C9-9845-F5C668CB5FFD}"/>
    <cellStyle name="Vírgula 9 2 2 2" xfId="12741" xr:uid="{1AE3786E-6876-4A9E-A3F2-C38805150E78}"/>
    <cellStyle name="Vírgula 9 2 2 2 2" xfId="16805" xr:uid="{2390122E-4BC7-4B8C-914C-CF35E7D68289}"/>
    <cellStyle name="Vírgula 9 2 2 2 2 2" xfId="22034" xr:uid="{039FAD82-C663-443E-846D-53263FD3C4F4}"/>
    <cellStyle name="Vírgula 9 2 2 2 3" xfId="19452" xr:uid="{E89A54B5-2BD8-444E-9730-BF8FE6BF3824}"/>
    <cellStyle name="Vírgula 9 2 2 3" xfId="15259" xr:uid="{B3FFF5DF-59E9-4968-A1AF-A56BEE920942}"/>
    <cellStyle name="Vírgula 9 2 2 3 2" xfId="17844" xr:uid="{E0BF5344-DE75-4B62-A4E5-CA10D63CA44C}"/>
    <cellStyle name="Vírgula 9 2 2 3 2 2" xfId="23070" xr:uid="{2C2FD9E2-DEF8-4F80-9865-4275A0DA0320}"/>
    <cellStyle name="Vírgula 9 2 2 3 3" xfId="20501" xr:uid="{658B805D-CEE7-4E36-998F-47F32B2E2D05}"/>
    <cellStyle name="Vírgula 9 2 2 4" xfId="16192" xr:uid="{E0FBEAF0-721B-4297-A7BA-6635EDF64CA3}"/>
    <cellStyle name="Vírgula 9 2 2 4 2" xfId="21422" xr:uid="{74C01F61-1C69-4D64-BAC5-C94F8EBE23FF}"/>
    <cellStyle name="Vírgula 9 2 2 5" xfId="18840" xr:uid="{C5479152-9CF1-485B-83AC-F701264E3001}"/>
    <cellStyle name="Vírgula 9 2 2 6" xfId="12099" xr:uid="{FAC92556-8B84-42C8-818D-AAA01675DA1F}"/>
    <cellStyle name="Vírgula 9 2 3" xfId="12481" xr:uid="{12730352-641F-486F-B05E-537247493A50}"/>
    <cellStyle name="Vírgula 9 2 3 2" xfId="16545" xr:uid="{166FBB64-9D6A-4324-B513-1B70F68D0BA9}"/>
    <cellStyle name="Vírgula 9 2 3 2 2" xfId="21774" xr:uid="{89D48F76-42A9-40B8-85AD-1ED8D2DFD458}"/>
    <cellStyle name="Vírgula 9 2 3 3" xfId="19192" xr:uid="{07DD0F9D-00CE-4F1D-B191-5EBB0B221F86}"/>
    <cellStyle name="Vírgula 9 2 4" xfId="14899" xr:uid="{637E63A1-F177-40BD-90A8-9E36BAE9F89A}"/>
    <cellStyle name="Vírgula 9 2 4 2" xfId="17485" xr:uid="{254592E6-36A5-42CC-813E-E046D1716C12}"/>
    <cellStyle name="Vírgula 9 2 4 2 2" xfId="22711" xr:uid="{BAC17A21-42D8-419F-9D1C-7F62A984D0A1}"/>
    <cellStyle name="Vírgula 9 2 4 3" xfId="20142" xr:uid="{31C24455-E579-4D0A-AE13-B67522118C14}"/>
    <cellStyle name="Vírgula 9 2 5" xfId="15633" xr:uid="{1ABEC0A2-5313-413F-BFAA-D6E1F7BF22BF}"/>
    <cellStyle name="Vírgula 9 2 5 2" xfId="18205" xr:uid="{3328F3A2-9CE8-4CAA-9102-EF3255EC246C}"/>
    <cellStyle name="Vírgula 9 2 5 2 2" xfId="23431" xr:uid="{B5B497FB-6F0C-4F4E-9758-BC0D7122588F}"/>
    <cellStyle name="Vírgula 9 2 5 3" xfId="20875" xr:uid="{C831E874-40FE-46BB-B02D-4384FDC1F6C8}"/>
    <cellStyle name="Vírgula 9 2 6" xfId="15932" xr:uid="{ACC4D336-6903-4079-A383-EDBEC71ABAF0}"/>
    <cellStyle name="Vírgula 9 2 6 2" xfId="21162" xr:uid="{5CBC3D91-A403-40BF-B418-C48614349092}"/>
    <cellStyle name="Vírgula 9 2 7" xfId="18580" xr:uid="{0BF58EA7-DC7E-4707-9583-E1BEE7F10B70}"/>
    <cellStyle name="Vírgula 9 2 8" xfId="11835" xr:uid="{B04EAED0-8E06-415D-9833-CF19D8EDC1FD}"/>
    <cellStyle name="Vírgula 9 3" xfId="4146" xr:uid="{0EF31C8F-FF25-4793-AF5D-66B64D12A627}"/>
    <cellStyle name="Vírgula 9 3 2" xfId="12581" xr:uid="{5D8346AD-D723-44D5-BBD9-D4437263EF2F}"/>
    <cellStyle name="Vírgula 9 3 2 2" xfId="16645" xr:uid="{681EB761-7605-4F2B-BCFA-2E43C5AECD61}"/>
    <cellStyle name="Vírgula 9 3 2 2 2" xfId="21874" xr:uid="{66FF2298-6783-42B9-B1D7-834D71DFC86A}"/>
    <cellStyle name="Vírgula 9 3 2 3" xfId="19292" xr:uid="{E0F41931-FDDC-42E4-9A8D-41CEE333D265}"/>
    <cellStyle name="Vírgula 9 3 3" xfId="15099" xr:uid="{DF14CF11-324E-4B9E-8CCF-D7882F105D2F}"/>
    <cellStyle name="Vírgula 9 3 3 2" xfId="17684" xr:uid="{21F1E19A-AE2C-43AC-8963-219399463326}"/>
    <cellStyle name="Vírgula 9 3 3 2 2" xfId="22910" xr:uid="{844A972D-B9C0-431C-BFE0-11BA9211F820}"/>
    <cellStyle name="Vírgula 9 3 3 3" xfId="20341" xr:uid="{40D3ACB2-26EE-461A-9D89-E49E762CFDCF}"/>
    <cellStyle name="Vírgula 9 3 4" xfId="16032" xr:uid="{7A76C5E8-85FB-4E71-BFA6-C4B7BD155D26}"/>
    <cellStyle name="Vírgula 9 3 4 2" xfId="21262" xr:uid="{719C36C9-3C9B-4310-B07F-E56B7DBE051A}"/>
    <cellStyle name="Vírgula 9 3 5" xfId="18680" xr:uid="{9BB8C9C9-5C26-4467-AF83-E06801E8FBB0}"/>
    <cellStyle name="Vírgula 9 3 6" xfId="11939" xr:uid="{799E4EFF-72E1-4BB4-94D3-4D1BB8F159EB}"/>
    <cellStyle name="Vírgula 9 4" xfId="12134" xr:uid="{58DF01D2-507F-4816-A407-76B43229F78C}"/>
    <cellStyle name="Vírgula 9 4 2" xfId="12765" xr:uid="{0B896268-8354-4156-BD16-D9ED3A48640D}"/>
    <cellStyle name="Vírgula 9 4 2 2" xfId="16825" xr:uid="{28A782A6-8772-44F0-94C1-0D3A89CF41EA}"/>
    <cellStyle name="Vírgula 9 4 2 2 2" xfId="22054" xr:uid="{260648D2-D355-4370-A4C1-BAA43FB0FC69}"/>
    <cellStyle name="Vírgula 9 4 2 3" xfId="19472" xr:uid="{AF81B95F-1838-4676-9859-5E14D7A1AD36}"/>
    <cellStyle name="Vírgula 9 4 3" xfId="16212" xr:uid="{ADCCA98F-2AA4-4A24-85F6-789FD1FA477F}"/>
    <cellStyle name="Vírgula 9 4 3 2" xfId="21442" xr:uid="{CB254E84-19F3-464F-AFE3-3BCBD1E63E41}"/>
    <cellStyle name="Vírgula 9 4 4" xfId="18860" xr:uid="{1EC80A6E-56A7-4754-B9B3-329393FB3B93}"/>
    <cellStyle name="Vírgula 9 5" xfId="12300" xr:uid="{86790046-FCA0-4EE0-B50E-B6A3089D3742}"/>
    <cellStyle name="Vírgula 9 5 2" xfId="16365" xr:uid="{221F3967-CAB6-42FE-9955-B6435185212D}"/>
    <cellStyle name="Vírgula 9 5 2 2" xfId="21594" xr:uid="{82822EE4-B625-433D-BC44-BA5619B2A210}"/>
    <cellStyle name="Vírgula 9 5 3" xfId="19012" xr:uid="{9302C4A1-0C19-42EC-BD04-24F9593CF28D}"/>
    <cellStyle name="Vírgula 9 6" xfId="13102" xr:uid="{30E17589-E5D3-46DD-8A3B-D35ED055B33F}"/>
    <cellStyle name="Vírgula 9 6 2" xfId="17142" xr:uid="{3BB98724-9F1B-42FB-9229-49F2B5CEAA54}"/>
    <cellStyle name="Vírgula 9 6 2 2" xfId="22368" xr:uid="{0CB07A0E-499B-46F2-A3AD-9C8920E034AD}"/>
    <cellStyle name="Vírgula 9 6 3" xfId="19786" xr:uid="{F6802E32-50DE-4CFF-9208-7FDD5C9C9E57}"/>
    <cellStyle name="Vírgula 9 7" xfId="15473" xr:uid="{28559AD2-0850-4771-A650-5A764BD44FE5}"/>
    <cellStyle name="Vírgula 9 7 2" xfId="18045" xr:uid="{0DC96D79-F690-4B95-AD89-A5AF20944E3A}"/>
    <cellStyle name="Vírgula 9 7 2 2" xfId="23271" xr:uid="{309ABA38-9049-4B62-8496-4F830D6F9FE0}"/>
    <cellStyle name="Vírgula 9 7 3" xfId="20715" xr:uid="{7E7C887D-F2E1-41AF-8568-3ACC8A9F1709}"/>
    <cellStyle name="Vírgula 9 8" xfId="15772" xr:uid="{64B97CE8-8CFC-4B85-BC8F-0F98E1C7DC31}"/>
    <cellStyle name="Vírgula 9 8 2" xfId="21002" xr:uid="{51AF7360-D956-4B39-BE87-EC8D997BAF50}"/>
    <cellStyle name="Vírgula 9 9" xfId="18400" xr:uid="{DAB9933C-7CD6-4FBA-92E1-005AE2071251}"/>
    <cellStyle name="Warning Text" xfId="7287" xr:uid="{A713378D-F4B3-496B-B5FE-58DA3634EB34}"/>
  </cellStyles>
  <dxfs count="20">
    <dxf>
      <border>
        <left style="thin">
          <color rgb="FF5B9BD5"/>
        </left>
      </border>
    </dxf>
    <dxf>
      <border>
        <left style="thin">
          <color rgb="FF5B9BD5"/>
        </left>
      </border>
    </dxf>
    <dxf>
      <border>
        <top style="thin">
          <color rgb="FF5B9BD5"/>
        </top>
      </border>
    </dxf>
    <dxf>
      <border>
        <top style="thin">
          <color rgb="FF5B9BD5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</border>
    </dxf>
    <dxf>
      <border>
        <left style="thin">
          <color rgb="FF5B9BD5"/>
        </left>
      </border>
    </dxf>
    <dxf>
      <border>
        <left style="thin">
          <color rgb="FF5B9BD5"/>
        </left>
      </border>
    </dxf>
    <dxf>
      <border>
        <top style="thin">
          <color rgb="FF5B9BD5"/>
        </top>
      </border>
    </dxf>
    <dxf>
      <border>
        <top style="thin">
          <color rgb="FF5B9BD5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</border>
    </dxf>
    <dxf>
      <font>
        <b/>
        <color theme="1"/>
      </font>
      <border>
        <bottom style="thin">
          <color rgb="FF4F81BD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</dxfs>
  <tableStyles count="6" defaultTableStyle="TableStyleMedium9" defaultPivotStyle="PivotStyleLight16">
    <tableStyle name="Estilo de Tabela Dinâmica 1" table="0" count="0" xr9:uid="{C2D68EF1-19AD-4485-BA5B-1848623D5315}"/>
    <tableStyle name="Estilo de Tabela Dinâmica 2" table="0" count="0" xr9:uid="{D8E326CC-CBD4-41DA-A68E-1A5292641D5F}"/>
    <tableStyle name="SlicerStyleOther2 2" pivot="0" table="0" count="2" xr9:uid="{05440256-014C-402B-896C-C3E7185C4CB9}">
      <tableStyleElement type="wholeTable" dxfId="19"/>
      <tableStyleElement type="headerRow" dxfId="18"/>
    </tableStyle>
    <tableStyle name="TableStyleLight9 2" pivot="0" count="9" xr9:uid="{07713822-0778-4960-811F-4FFE816561B6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secondRowStripe" dxfId="11"/>
      <tableStyleElement type="firstColumnStripe" dxfId="10"/>
      <tableStyleElement type="secondColumnStripe" dxfId="9"/>
    </tableStyle>
    <tableStyle name="TableStyleLight9 3" pivot="0" count="9" xr9:uid="{C413EAFC-2CA7-4ECC-9BA6-232E8E15CC48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Estilo de Segmentação de Dados 1" pivot="0" table="0" count="0" xr9:uid="{95EEB2DE-1F8B-4969-AD2F-792569B43BD2}"/>
  </tableStyles>
  <colors>
    <mruColors>
      <color rgb="FF0A3655"/>
      <color rgb="FFF69312"/>
      <color rgb="FF0064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839066</xdr:colOff>
      <xdr:row>1</xdr:row>
      <xdr:rowOff>77931</xdr:rowOff>
    </xdr:from>
    <xdr:to>
      <xdr:col>3</xdr:col>
      <xdr:colOff>2095500</xdr:colOff>
      <xdr:row>3</xdr:row>
      <xdr:rowOff>87309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A0BCFD8-B694-421A-9DAA-A195EE36F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30" y="251113"/>
          <a:ext cx="1256434" cy="3493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212</xdr:row>
      <xdr:rowOff>0</xdr:rowOff>
    </xdr:from>
    <xdr:to>
      <xdr:col>0</xdr:col>
      <xdr:colOff>0</xdr:colOff>
      <xdr:row>212</xdr:row>
      <xdr:rowOff>0</xdr:rowOff>
    </xdr:to>
    <xdr:sp macro="" textlink="">
      <xdr:nvSpPr>
        <xdr:cNvPr id="1034" name="ColorPalette" hidden="1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0" y="362521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&lt;root/&gt;</a:t>
          </a:r>
        </a:p>
      </xdr:txBody>
    </xdr:sp>
    <xdr:clientData/>
  </xdr:twoCellAnchor>
  <xdr:twoCellAnchor>
    <xdr:from>
      <xdr:col>0</xdr:col>
      <xdr:colOff>0</xdr:colOff>
      <xdr:row>212</xdr:row>
      <xdr:rowOff>0</xdr:rowOff>
    </xdr:from>
    <xdr:to>
      <xdr:col>0</xdr:col>
      <xdr:colOff>0</xdr:colOff>
      <xdr:row>212</xdr:row>
      <xdr:rowOff>0</xdr:rowOff>
    </xdr:to>
    <xdr:sp macro="" textlink="">
      <xdr:nvSpPr>
        <xdr:cNvPr id="4" name="ColorPalette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362521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&lt;root/&gt;</a:t>
          </a:r>
        </a:p>
      </xdr:txBody>
    </xdr:sp>
    <xdr:clientData/>
  </xdr:twoCellAnchor>
  <xdr:twoCellAnchor editAs="oneCell">
    <xdr:from>
      <xdr:col>5</xdr:col>
      <xdr:colOff>228599</xdr:colOff>
      <xdr:row>2</xdr:row>
      <xdr:rowOff>47625</xdr:rowOff>
    </xdr:from>
    <xdr:to>
      <xdr:col>5</xdr:col>
      <xdr:colOff>1943100</xdr:colOff>
      <xdr:row>4</xdr:row>
      <xdr:rowOff>55325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98319F5-B40C-4891-93F6-C7313E012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390525"/>
          <a:ext cx="1714501" cy="35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1</xdr:row>
      <xdr:rowOff>95249</xdr:rowOff>
    </xdr:from>
    <xdr:to>
      <xdr:col>3</xdr:col>
      <xdr:colOff>1397000</xdr:colOff>
      <xdr:row>3</xdr:row>
      <xdr:rowOff>76972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574985E-85F6-4F77-8EE0-8465E9E9F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392" y="253999"/>
          <a:ext cx="1314450" cy="2984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adoria\Societ&#225;rio\2007-05-31\Balan&#231;o%20Societario\Balan&#231;o%20Societ&#225;rio%20Even%2005%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\Configura&#231;&#245;es%20locais\Temporary%20Internet%20Files\OLK418\Contabil\AgraCyrela\Societ&#225;rio\Terco\Lucro%20Imobili&#225;rio_Agostinho%20Bezer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\Configura&#231;&#245;es%20locais\Temporary%20Internet%20Files\OLK418\Clientes%2003\Recorrentes\Tecnisa\Contabil\Exame%201202\Mapa%20societ&#225;rio\tecnisa_tec\Lucro%20Imobili&#225;rio_pascoal%20vit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\Configura&#231;&#245;es%20locais\Temporary%20Internet%20Files\OLK418\Contabil\AgraCyrela\Societ&#225;rio\Terco\Lucro%20Imobili&#225;rio_desembargado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\Configura&#231;&#245;es%20locais\Temporary%20Internet%20Files\OLK418\Clientes%2003\Recorrentes\Tecnisa\Contabil\Exame%201202\Mapa%20societ&#225;rio\tecnisa_tec\Lucro%20Imobili&#225;rio_periquito%20miranda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Contabil\Lucro%20Imobiliario\Lucro%20Imob.Morumbi\Lucro%20Imob.Morumb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lientes\Even\31-12-05\City\2004\composi&#231;&#245;es%201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\Configura&#231;&#245;es%20locais\Temporary%20Internet%20Files\OLK418\Contabil\AgraCyrela\Societ&#225;rio\Terco\Mapas%20Societ&#225;rio%202004\Lucro%20Imobili&#225;rio_C91%20Peixot%20Gomide%20I%20TEC.xls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6/2T26/Documenta&#231;&#227;o%20Suporte/01%20-%20Tabelas%20Release%202T26.xlsx" TargetMode="External"/><Relationship Id="rId2" Type="http://schemas.openxmlformats.org/officeDocument/2006/relationships/externalLinkPath" Target="https://melnickeven.sharepoint.com/sites/RelacaoInvestidor/Documentos%20Compartilhados/Divulga&#231;&#227;o%20de%20resultado/2026/2T26/Documenta&#231;&#227;o%20Suporte/01%20-%20Tabelas%20Release%202T26.xlsx" TargetMode="External"/><Relationship Id="rId1" Type="http://schemas.openxmlformats.org/officeDocument/2006/relationships/externalLinkPath" Target="/sites/RelacaoInvestidor/Documentos%20Compartilhados/Divulga&#231;&#227;o%20de%20resultado/2026/2T26/Documenta&#231;&#227;o%20Suporte/01%20-%20Tabelas%20Release%202T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CIV 0507"/>
      <sheetName val="Balancete 0507"/>
      <sheetName val="DMPL"/>
      <sheetName val="Cálculo Dividendos e Reserva AG"/>
      <sheetName val="SUD CONS 300906"/>
      <sheetName val="Ajuste Contingências"/>
      <sheetName val="blablp052007"/>
      <sheetName val="lp 052007"/>
      <sheetName val="ajustes2007"/>
      <sheetName val="Reclassificações"/>
      <sheetName val="Ajuste ágio"/>
      <sheetName val="Movimentação ágio"/>
      <sheetName val="Promitentes CP_LP"/>
      <sheetName val="PIS COFINS diferidos"/>
      <sheetName val="IRPJ e CSLL diferidos"/>
      <sheetName val="Cod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-7 (3)"/>
      <sheetName val="E72_2001"/>
      <sheetName val="E72_2002"/>
      <sheetName val="REF"/>
      <sheetName val="promitentes"/>
      <sheetName val="despesas"/>
      <sheetName val="MM-7 (2)"/>
      <sheetName val="Estoque"/>
      <sheetName val="custo orçado"/>
      <sheetName val="ajustes"/>
    </sheetNames>
    <sheetDataSet>
      <sheetData sheetId="0"/>
      <sheetData sheetId="1" refreshError="1">
        <row r="1">
          <cell r="B1" t="str">
            <v>Obr</v>
          </cell>
          <cell r="C1" t="str">
            <v>dad</v>
          </cell>
          <cell r="D1" t="str">
            <v>e;</v>
          </cell>
          <cell r="E1" t="str">
            <v>Cliente;Fração;Vlr Contrato;Juros</v>
          </cell>
          <cell r="F1" t="str">
            <v>TP;Corre</v>
          </cell>
          <cell r="G1" t="str">
            <v>ção;Multa</v>
          </cell>
          <cell r="H1" t="str">
            <v>Mora;Desco</v>
          </cell>
          <cell r="I1" t="str">
            <v>Pago;</v>
          </cell>
        </row>
        <row r="2">
          <cell r="A2" t="str">
            <v>71A</v>
          </cell>
          <cell r="B2" t="str">
            <v>E72</v>
          </cell>
          <cell r="C2">
            <v>71</v>
          </cell>
          <cell r="D2" t="str">
            <v>A</v>
          </cell>
          <cell r="E2" t="str">
            <v>;ARNALDO ALVES VIEIRA</v>
          </cell>
          <cell r="F2" t="str">
            <v>;</v>
          </cell>
          <cell r="G2">
            <v>4.5972400000000002</v>
          </cell>
          <cell r="H2">
            <v>204381</v>
          </cell>
          <cell r="I2">
            <v>0</v>
          </cell>
          <cell r="J2">
            <v>65.069999999999993</v>
          </cell>
          <cell r="K2">
            <v>0</v>
          </cell>
          <cell r="L2">
            <v>0</v>
          </cell>
          <cell r="M2">
            <v>0</v>
          </cell>
          <cell r="N2">
            <v>204446.07</v>
          </cell>
          <cell r="O2" t="str">
            <v>;</v>
          </cell>
        </row>
        <row r="3">
          <cell r="A3" t="str">
            <v>91A</v>
          </cell>
          <cell r="B3" t="str">
            <v>E72</v>
          </cell>
          <cell r="C3">
            <v>91</v>
          </cell>
          <cell r="D3" t="str">
            <v>A</v>
          </cell>
          <cell r="E3" t="str">
            <v>;GENESIO SCHIAVINATO JUNIOR</v>
          </cell>
          <cell r="F3" t="str">
            <v>;</v>
          </cell>
          <cell r="G3">
            <v>4.5564099999999996</v>
          </cell>
          <cell r="H3">
            <v>145438.25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145438.25</v>
          </cell>
          <cell r="O3" t="str">
            <v>;</v>
          </cell>
        </row>
        <row r="4">
          <cell r="A4" t="str">
            <v>101A</v>
          </cell>
          <cell r="B4" t="str">
            <v>E72</v>
          </cell>
          <cell r="C4">
            <v>101</v>
          </cell>
          <cell r="D4" t="str">
            <v>A</v>
          </cell>
          <cell r="E4" t="str">
            <v>;SEGMENTO PARTICIPACOES S/C LTD</v>
          </cell>
          <cell r="F4" t="str">
            <v>;</v>
          </cell>
          <cell r="G4">
            <v>4.5652900000000001</v>
          </cell>
          <cell r="H4">
            <v>26389</v>
          </cell>
          <cell r="I4">
            <v>0</v>
          </cell>
          <cell r="J4">
            <v>577.83000000000004</v>
          </cell>
          <cell r="K4">
            <v>0</v>
          </cell>
          <cell r="L4">
            <v>0</v>
          </cell>
          <cell r="M4">
            <v>0</v>
          </cell>
          <cell r="N4">
            <v>26966.83</v>
          </cell>
          <cell r="O4" t="str">
            <v>;</v>
          </cell>
        </row>
        <row r="5">
          <cell r="A5" t="str">
            <v>111A</v>
          </cell>
          <cell r="B5" t="str">
            <v>E72</v>
          </cell>
          <cell r="C5">
            <v>111</v>
          </cell>
          <cell r="D5" t="str">
            <v>A</v>
          </cell>
          <cell r="E5" t="str">
            <v>;SEGMENTO PARTICIPACOES S/C LTD</v>
          </cell>
          <cell r="F5" t="str">
            <v>;</v>
          </cell>
          <cell r="G5">
            <v>4.5972400000000002</v>
          </cell>
          <cell r="H5">
            <v>26389</v>
          </cell>
          <cell r="I5">
            <v>0</v>
          </cell>
          <cell r="J5">
            <v>577.83000000000004</v>
          </cell>
          <cell r="K5">
            <v>0</v>
          </cell>
          <cell r="L5">
            <v>0</v>
          </cell>
          <cell r="M5">
            <v>0</v>
          </cell>
          <cell r="N5">
            <v>26966.83</v>
          </cell>
          <cell r="O5" t="str">
            <v>;</v>
          </cell>
        </row>
        <row r="6">
          <cell r="A6" t="str">
            <v>51B</v>
          </cell>
          <cell r="B6" t="str">
            <v>E72</v>
          </cell>
          <cell r="C6">
            <v>51</v>
          </cell>
          <cell r="D6" t="str">
            <v>B</v>
          </cell>
          <cell r="E6" t="str">
            <v>;PEDRO GERALDO COSTA JUNIOR</v>
          </cell>
          <cell r="F6" t="str">
            <v>;</v>
          </cell>
          <cell r="G6">
            <v>3.9698799999999999</v>
          </cell>
          <cell r="H6">
            <v>212300.61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212300.61</v>
          </cell>
          <cell r="O6" t="str">
            <v>;</v>
          </cell>
        </row>
        <row r="7">
          <cell r="A7" t="str">
            <v>61B</v>
          </cell>
          <cell r="B7" t="str">
            <v>E72</v>
          </cell>
          <cell r="C7">
            <v>61</v>
          </cell>
          <cell r="D7" t="str">
            <v>B</v>
          </cell>
          <cell r="E7" t="str">
            <v>;MAGALI BIM</v>
          </cell>
          <cell r="F7" t="str">
            <v>;</v>
          </cell>
          <cell r="G7">
            <v>3.9698799999999999</v>
          </cell>
          <cell r="H7">
            <v>251511.35</v>
          </cell>
          <cell r="I7">
            <v>26831.37</v>
          </cell>
          <cell r="J7">
            <v>4613.0200000000004</v>
          </cell>
          <cell r="K7">
            <v>0</v>
          </cell>
          <cell r="L7">
            <v>14.81</v>
          </cell>
          <cell r="M7">
            <v>13.14</v>
          </cell>
          <cell r="N7">
            <v>282957.40999999997</v>
          </cell>
          <cell r="O7" t="str">
            <v>;</v>
          </cell>
        </row>
        <row r="8">
          <cell r="A8" t="str">
            <v>71B</v>
          </cell>
          <cell r="B8" t="str">
            <v>E72</v>
          </cell>
          <cell r="C8">
            <v>71</v>
          </cell>
          <cell r="D8" t="str">
            <v>B</v>
          </cell>
          <cell r="E8" t="str">
            <v>;ROSELI MARIA MANO</v>
          </cell>
          <cell r="F8" t="str">
            <v>;</v>
          </cell>
          <cell r="G8">
            <v>4.0107100000000004</v>
          </cell>
          <cell r="H8">
            <v>225834.8</v>
          </cell>
          <cell r="I8">
            <v>0</v>
          </cell>
          <cell r="J8">
            <v>245.66</v>
          </cell>
          <cell r="K8">
            <v>0</v>
          </cell>
          <cell r="L8">
            <v>0</v>
          </cell>
          <cell r="M8">
            <v>0</v>
          </cell>
          <cell r="N8">
            <v>226080.46</v>
          </cell>
          <cell r="O8" t="str">
            <v>;</v>
          </cell>
        </row>
        <row r="9">
          <cell r="A9" t="str">
            <v>81B</v>
          </cell>
          <cell r="B9" t="str">
            <v>E72</v>
          </cell>
          <cell r="C9">
            <v>81</v>
          </cell>
          <cell r="D9" t="str">
            <v>B</v>
          </cell>
          <cell r="E9" t="str">
            <v>;JOSE GERALDO VILLAS BOAS</v>
          </cell>
          <cell r="F9" t="str">
            <v>;</v>
          </cell>
          <cell r="G9">
            <v>4.0515400000000001</v>
          </cell>
          <cell r="H9">
            <v>345000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345000</v>
          </cell>
          <cell r="O9" t="str">
            <v>;</v>
          </cell>
        </row>
        <row r="10">
          <cell r="A10" t="str">
            <v>91B</v>
          </cell>
          <cell r="B10" t="str">
            <v>E72</v>
          </cell>
          <cell r="C10">
            <v>91</v>
          </cell>
          <cell r="D10" t="str">
            <v>B</v>
          </cell>
          <cell r="E10" t="str">
            <v>;LUIZ DAS NEVES</v>
          </cell>
          <cell r="F10" t="str">
            <v>;</v>
          </cell>
          <cell r="G10">
            <v>4.0515400000000001</v>
          </cell>
          <cell r="H10">
            <v>74089.8</v>
          </cell>
          <cell r="I10">
            <v>0</v>
          </cell>
          <cell r="J10">
            <v>3117.88</v>
          </cell>
          <cell r="K10">
            <v>0</v>
          </cell>
          <cell r="L10">
            <v>0</v>
          </cell>
          <cell r="M10">
            <v>0</v>
          </cell>
          <cell r="N10">
            <v>77207.679999999993</v>
          </cell>
          <cell r="O10" t="str">
            <v>;</v>
          </cell>
        </row>
        <row r="11">
          <cell r="A11" t="str">
            <v>101B</v>
          </cell>
          <cell r="B11" t="str">
            <v>E72</v>
          </cell>
          <cell r="C11">
            <v>101</v>
          </cell>
          <cell r="D11" t="str">
            <v>B</v>
          </cell>
          <cell r="E11" t="str">
            <v>;MARCELO DE CASTRO FERNANDES</v>
          </cell>
          <cell r="F11" t="str">
            <v>;</v>
          </cell>
          <cell r="G11">
            <v>4.0311199999999996</v>
          </cell>
          <cell r="H11">
            <v>379057.57</v>
          </cell>
          <cell r="I11">
            <v>32605.43</v>
          </cell>
          <cell r="J11">
            <v>0</v>
          </cell>
          <cell r="K11">
            <v>0</v>
          </cell>
          <cell r="L11">
            <v>0</v>
          </cell>
          <cell r="M11">
            <v>0.01</v>
          </cell>
          <cell r="N11">
            <v>411662.99</v>
          </cell>
          <cell r="O11" t="str">
            <v>;</v>
          </cell>
        </row>
        <row r="12">
          <cell r="A12" t="str">
            <v>111B</v>
          </cell>
          <cell r="B12" t="str">
            <v>E72</v>
          </cell>
          <cell r="C12">
            <v>111</v>
          </cell>
          <cell r="D12" t="str">
            <v>B</v>
          </cell>
          <cell r="E12" t="str">
            <v>;MARCELO DE CASTRO FERNANDES</v>
          </cell>
          <cell r="F12" t="str">
            <v>;</v>
          </cell>
          <cell r="G12">
            <v>4.04</v>
          </cell>
          <cell r="H12">
            <v>383243.58</v>
          </cell>
          <cell r="I12">
            <v>32931.35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416174.93</v>
          </cell>
          <cell r="O12" t="str">
            <v>;</v>
          </cell>
        </row>
        <row r="13">
          <cell r="A13" t="str">
            <v>13M</v>
          </cell>
          <cell r="B13" t="str">
            <v>E72</v>
          </cell>
          <cell r="C13" t="str">
            <v>13M</v>
          </cell>
          <cell r="E13" t="str">
            <v>;GENESIO SCHIAVINATO JUNIOR</v>
          </cell>
          <cell r="F13" t="str">
            <v>;</v>
          </cell>
          <cell r="G13">
            <v>0.13696</v>
          </cell>
          <cell r="H13">
            <v>19399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19399</v>
          </cell>
          <cell r="O13" t="str">
            <v>;</v>
          </cell>
        </row>
        <row r="15">
          <cell r="H15">
            <v>2293033.96</v>
          </cell>
          <cell r="I15">
            <v>92368.15</v>
          </cell>
          <cell r="J15">
            <v>9197.2900000000009</v>
          </cell>
          <cell r="K15">
            <v>0</v>
          </cell>
          <cell r="L15">
            <v>14.81</v>
          </cell>
          <cell r="M15">
            <v>13.15</v>
          </cell>
          <cell r="N15">
            <v>2394601.06</v>
          </cell>
        </row>
      </sheetData>
      <sheetData sheetId="2" refreshError="1">
        <row r="1">
          <cell r="B1" t="str">
            <v>mpObr</v>
          </cell>
          <cell r="C1" t="str">
            <v>aUni</v>
          </cell>
          <cell r="D1" t="str">
            <v>dad</v>
          </cell>
          <cell r="E1" t="str">
            <v>eC</v>
          </cell>
          <cell r="F1" t="str">
            <v>lienteFraçãoVlr ContratoJuros</v>
          </cell>
          <cell r="G1" t="str">
            <v>çãoMulta</v>
          </cell>
          <cell r="H1" t="str">
            <v>MoraDesco</v>
          </cell>
          <cell r="I1" t="str">
            <v>Pago</v>
          </cell>
        </row>
        <row r="2">
          <cell r="A2" t="str">
            <v>51A</v>
          </cell>
          <cell r="B2" t="str">
            <v>E72</v>
          </cell>
          <cell r="C2" t="str">
            <v>A-</v>
          </cell>
          <cell r="D2">
            <v>51</v>
          </cell>
          <cell r="E2" t="str">
            <v>A</v>
          </cell>
          <cell r="F2" t="str">
            <v>ROSANA POCINHO</v>
          </cell>
          <cell r="G2">
            <v>4.5972400000000002</v>
          </cell>
          <cell r="H2">
            <v>543322.4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543322.4</v>
          </cell>
        </row>
        <row r="3">
          <cell r="A3" t="str">
            <v>61A</v>
          </cell>
          <cell r="B3" t="str">
            <v>E72</v>
          </cell>
          <cell r="C3" t="str">
            <v>A-</v>
          </cell>
          <cell r="D3">
            <v>61</v>
          </cell>
          <cell r="E3" t="str">
            <v>A</v>
          </cell>
          <cell r="F3" t="str">
            <v>TEDDY DE MORAES</v>
          </cell>
          <cell r="G3">
            <v>4.5155900000000004</v>
          </cell>
          <cell r="H3">
            <v>558253.44999999995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558253.44999999995</v>
          </cell>
        </row>
        <row r="4">
          <cell r="A4" t="str">
            <v>71A</v>
          </cell>
          <cell r="B4" t="str">
            <v>E72</v>
          </cell>
          <cell r="C4" t="str">
            <v>A-</v>
          </cell>
          <cell r="D4">
            <v>71</v>
          </cell>
          <cell r="E4" t="str">
            <v>A</v>
          </cell>
          <cell r="F4" t="str">
            <v>ARNALDO ALVES VIEIRA</v>
          </cell>
          <cell r="G4">
            <v>4.5972400000000002</v>
          </cell>
          <cell r="H4">
            <v>736953</v>
          </cell>
          <cell r="I4">
            <v>0</v>
          </cell>
          <cell r="J4">
            <v>19539.16</v>
          </cell>
          <cell r="K4">
            <v>0</v>
          </cell>
          <cell r="L4">
            <v>0</v>
          </cell>
          <cell r="M4">
            <v>6.32</v>
          </cell>
          <cell r="N4">
            <v>756485.84</v>
          </cell>
        </row>
        <row r="5">
          <cell r="A5" t="str">
            <v>91A</v>
          </cell>
          <cell r="B5" t="str">
            <v>E72</v>
          </cell>
          <cell r="C5" t="str">
            <v>A-</v>
          </cell>
          <cell r="D5">
            <v>91</v>
          </cell>
          <cell r="E5" t="str">
            <v>A</v>
          </cell>
          <cell r="F5" t="str">
            <v>GENESIO SCHIAVINATO JUNIOR</v>
          </cell>
          <cell r="G5">
            <v>4.5564099999999996</v>
          </cell>
          <cell r="H5">
            <v>561438.23</v>
          </cell>
          <cell r="I5">
            <v>0</v>
          </cell>
          <cell r="J5">
            <v>17479.009999999998</v>
          </cell>
          <cell r="K5">
            <v>0</v>
          </cell>
          <cell r="L5">
            <v>0</v>
          </cell>
          <cell r="M5">
            <v>-11.89</v>
          </cell>
          <cell r="N5">
            <v>578929.13</v>
          </cell>
        </row>
        <row r="6">
          <cell r="A6" t="str">
            <v>101A</v>
          </cell>
          <cell r="B6" t="str">
            <v>E72</v>
          </cell>
          <cell r="C6" t="str">
            <v>A-</v>
          </cell>
          <cell r="D6">
            <v>101</v>
          </cell>
          <cell r="E6" t="str">
            <v>A</v>
          </cell>
          <cell r="F6" t="str">
            <v>SEGMENTO PARTICIPACOES S/C LTD</v>
          </cell>
          <cell r="G6">
            <v>4.5652900000000001</v>
          </cell>
          <cell r="H6">
            <v>343056.99</v>
          </cell>
          <cell r="I6">
            <v>0</v>
          </cell>
          <cell r="J6">
            <v>25315.65</v>
          </cell>
          <cell r="K6">
            <v>0</v>
          </cell>
          <cell r="L6">
            <v>331.5</v>
          </cell>
          <cell r="M6">
            <v>673.36</v>
          </cell>
          <cell r="N6">
            <v>368030.78</v>
          </cell>
        </row>
        <row r="7">
          <cell r="A7" t="str">
            <v>111A</v>
          </cell>
          <cell r="B7" t="str">
            <v>E72</v>
          </cell>
          <cell r="C7" t="str">
            <v>A-</v>
          </cell>
          <cell r="D7">
            <v>111</v>
          </cell>
          <cell r="E7" t="str">
            <v>A</v>
          </cell>
          <cell r="F7" t="str">
            <v>SEGMENTO PARTICIPACOES S/C LTD</v>
          </cell>
          <cell r="G7">
            <v>4.5972400000000002</v>
          </cell>
          <cell r="H7">
            <v>343056.99</v>
          </cell>
          <cell r="I7">
            <v>0</v>
          </cell>
          <cell r="J7">
            <v>25315.65</v>
          </cell>
          <cell r="K7">
            <v>0</v>
          </cell>
          <cell r="L7">
            <v>331.5</v>
          </cell>
          <cell r="M7">
            <v>673.36</v>
          </cell>
          <cell r="N7">
            <v>368030.78</v>
          </cell>
        </row>
        <row r="8">
          <cell r="A8" t="str">
            <v>51B</v>
          </cell>
          <cell r="B8" t="str">
            <v>E72</v>
          </cell>
          <cell r="C8" t="str">
            <v>A-</v>
          </cell>
          <cell r="D8">
            <v>51</v>
          </cell>
          <cell r="E8" t="str">
            <v>B</v>
          </cell>
          <cell r="F8" t="str">
            <v>PEDRO GERALDO COSTA JUNIOR</v>
          </cell>
          <cell r="G8">
            <v>3.9698799999999999</v>
          </cell>
          <cell r="H8">
            <v>451320.61</v>
          </cell>
          <cell r="I8">
            <v>0</v>
          </cell>
          <cell r="J8">
            <v>15111.77</v>
          </cell>
          <cell r="K8">
            <v>274.07</v>
          </cell>
          <cell r="L8">
            <v>87.15</v>
          </cell>
          <cell r="M8">
            <v>0</v>
          </cell>
          <cell r="N8">
            <v>466793.6</v>
          </cell>
        </row>
        <row r="9">
          <cell r="A9" t="str">
            <v>61B</v>
          </cell>
          <cell r="B9" t="str">
            <v>E72</v>
          </cell>
          <cell r="C9" t="str">
            <v>A-</v>
          </cell>
          <cell r="D9">
            <v>61</v>
          </cell>
          <cell r="E9" t="str">
            <v>B</v>
          </cell>
          <cell r="F9" t="str">
            <v>MAGALI BIM</v>
          </cell>
          <cell r="G9">
            <v>3.9698799999999999</v>
          </cell>
          <cell r="H9">
            <v>412634</v>
          </cell>
          <cell r="I9">
            <v>85291.06</v>
          </cell>
          <cell r="J9">
            <v>31861.02</v>
          </cell>
          <cell r="K9">
            <v>0</v>
          </cell>
          <cell r="L9">
            <v>1240.92</v>
          </cell>
          <cell r="M9">
            <v>48292.87</v>
          </cell>
          <cell r="N9">
            <v>482734.13</v>
          </cell>
        </row>
        <row r="10">
          <cell r="A10" t="str">
            <v>81B</v>
          </cell>
          <cell r="B10" t="str">
            <v>E72</v>
          </cell>
          <cell r="C10" t="str">
            <v>A-</v>
          </cell>
          <cell r="D10">
            <v>81</v>
          </cell>
          <cell r="E10" t="str">
            <v>B</v>
          </cell>
          <cell r="F10" t="str">
            <v>JOSE GERALDO VILLAS BOAS</v>
          </cell>
          <cell r="G10">
            <v>4.0515400000000001</v>
          </cell>
          <cell r="H10">
            <v>525000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525000</v>
          </cell>
        </row>
        <row r="11">
          <cell r="A11" t="str">
            <v>91B</v>
          </cell>
          <cell r="B11" t="str">
            <v>E72</v>
          </cell>
          <cell r="C11" t="str">
            <v>A-</v>
          </cell>
          <cell r="D11">
            <v>91</v>
          </cell>
          <cell r="E11" t="str">
            <v>B</v>
          </cell>
          <cell r="F11" t="str">
            <v>LUIZ DAS NEVES</v>
          </cell>
          <cell r="G11">
            <v>4.0515400000000001</v>
          </cell>
          <cell r="H11">
            <v>643802.36</v>
          </cell>
          <cell r="I11">
            <v>0</v>
          </cell>
          <cell r="J11">
            <v>80673.69</v>
          </cell>
          <cell r="K11">
            <v>0</v>
          </cell>
          <cell r="L11">
            <v>0</v>
          </cell>
          <cell r="M11">
            <v>41430.269999999997</v>
          </cell>
          <cell r="N11">
            <v>683045.78</v>
          </cell>
        </row>
        <row r="12">
          <cell r="A12" t="str">
            <v>101B</v>
          </cell>
          <cell r="B12" t="str">
            <v>E72</v>
          </cell>
          <cell r="C12" t="str">
            <v>A-</v>
          </cell>
          <cell r="D12">
            <v>101</v>
          </cell>
          <cell r="E12" t="str">
            <v>B</v>
          </cell>
          <cell r="F12" t="str">
            <v>MARCELO DE CASTRO FERNANDES</v>
          </cell>
          <cell r="G12">
            <v>4.0311199999999996</v>
          </cell>
          <cell r="H12">
            <v>625892.4</v>
          </cell>
          <cell r="I12">
            <v>85355.97</v>
          </cell>
          <cell r="J12">
            <v>25438.98</v>
          </cell>
          <cell r="K12">
            <v>0</v>
          </cell>
          <cell r="L12">
            <v>0</v>
          </cell>
          <cell r="M12">
            <v>0.01</v>
          </cell>
          <cell r="N12">
            <v>736687.34</v>
          </cell>
        </row>
        <row r="13">
          <cell r="A13" t="str">
            <v>111B</v>
          </cell>
          <cell r="B13" t="str">
            <v>E72</v>
          </cell>
          <cell r="C13" t="str">
            <v>A-</v>
          </cell>
          <cell r="D13">
            <v>111</v>
          </cell>
          <cell r="E13" t="str">
            <v>B</v>
          </cell>
          <cell r="F13" t="str">
            <v>MARCELO DE CASTRO FERNANDES</v>
          </cell>
          <cell r="G13">
            <v>4.04</v>
          </cell>
          <cell r="H13">
            <v>632545.37</v>
          </cell>
          <cell r="I13">
            <v>86209.11</v>
          </cell>
          <cell r="J13">
            <v>25693.16</v>
          </cell>
          <cell r="K13">
            <v>0</v>
          </cell>
          <cell r="L13">
            <v>0</v>
          </cell>
          <cell r="M13">
            <v>0</v>
          </cell>
          <cell r="N13">
            <v>744447.64</v>
          </cell>
        </row>
        <row r="15">
          <cell r="H15">
            <v>6377275.8000000007</v>
          </cell>
          <cell r="I15">
            <v>256856.14</v>
          </cell>
          <cell r="J15">
            <v>266428.09000000003</v>
          </cell>
          <cell r="K15">
            <v>274.07</v>
          </cell>
          <cell r="L15">
            <v>1991.0700000000002</v>
          </cell>
          <cell r="M15">
            <v>91064.3</v>
          </cell>
          <cell r="N15">
            <v>6811760.8699999992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-7 (2)"/>
      <sheetName val="E73_2002"/>
      <sheetName val="E73_2001"/>
      <sheetName val="promitentes"/>
      <sheetName val="despesa"/>
      <sheetName val="MM-6"/>
      <sheetName val="Estoque"/>
      <sheetName val="REF"/>
      <sheetName val="custo orçado"/>
      <sheetName val="ajustes"/>
    </sheetNames>
    <sheetDataSet>
      <sheetData sheetId="0"/>
      <sheetData sheetId="1" refreshError="1">
        <row r="1">
          <cell r="B1" t="str">
            <v>Obr</v>
          </cell>
          <cell r="E1" t="str">
            <v>dade</v>
          </cell>
          <cell r="F1" t="str">
            <v>;Cliente;Fração;Vlr Contrato;Juros TP;Corr</v>
          </cell>
          <cell r="G1" t="str">
            <v>ção;Multa</v>
          </cell>
          <cell r="H1" t="str">
            <v>Mora;Desco</v>
          </cell>
          <cell r="I1" t="str">
            <v>Pago;</v>
          </cell>
        </row>
        <row r="2">
          <cell r="A2">
            <v>104</v>
          </cell>
          <cell r="B2" t="str">
            <v>E73</v>
          </cell>
          <cell r="E2">
            <v>104</v>
          </cell>
          <cell r="F2" t="str">
            <v>;MYRIAM NANCI UCHITEL DE TESCH</v>
          </cell>
          <cell r="G2">
            <v>1.0404500000000001</v>
          </cell>
          <cell r="H2">
            <v>81884.69</v>
          </cell>
          <cell r="I2">
            <v>2396.4</v>
          </cell>
          <cell r="J2">
            <v>910.65</v>
          </cell>
          <cell r="K2">
            <v>0</v>
          </cell>
          <cell r="L2">
            <v>0</v>
          </cell>
          <cell r="M2">
            <v>5614.78</v>
          </cell>
          <cell r="N2">
            <v>79576.960000000006</v>
          </cell>
        </row>
        <row r="3">
          <cell r="A3">
            <v>105</v>
          </cell>
          <cell r="B3" t="str">
            <v>E73</v>
          </cell>
          <cell r="E3">
            <v>105</v>
          </cell>
          <cell r="F3" t="str">
            <v>;BEATRIZ PICCOLOTTO SIQUEIRA BUENO</v>
          </cell>
          <cell r="G3">
            <v>1.0315000000000001</v>
          </cell>
          <cell r="H3">
            <v>61326.53</v>
          </cell>
          <cell r="I3">
            <v>0</v>
          </cell>
          <cell r="J3">
            <v>217.82</v>
          </cell>
          <cell r="K3">
            <v>0</v>
          </cell>
          <cell r="L3">
            <v>0</v>
          </cell>
          <cell r="M3">
            <v>1607.42</v>
          </cell>
          <cell r="N3">
            <v>59936.93</v>
          </cell>
        </row>
        <row r="4">
          <cell r="A4">
            <v>1101</v>
          </cell>
          <cell r="B4" t="str">
            <v>E73</v>
          </cell>
          <cell r="E4">
            <v>1101</v>
          </cell>
          <cell r="F4" t="str">
            <v>;LUIZ MARCELO GARUTTI DE ARAUJO</v>
          </cell>
          <cell r="G4">
            <v>1.1957199999999999</v>
          </cell>
          <cell r="H4">
            <v>41202.120000000003</v>
          </cell>
          <cell r="I4">
            <v>0</v>
          </cell>
          <cell r="J4">
            <v>3042.99</v>
          </cell>
          <cell r="K4">
            <v>23.34</v>
          </cell>
          <cell r="L4">
            <v>10.32</v>
          </cell>
          <cell r="M4">
            <v>7.93</v>
          </cell>
          <cell r="N4">
            <v>44270.84</v>
          </cell>
        </row>
        <row r="5">
          <cell r="A5">
            <v>1102</v>
          </cell>
          <cell r="B5" t="str">
            <v>E73</v>
          </cell>
          <cell r="E5">
            <v>1102</v>
          </cell>
          <cell r="F5" t="str">
            <v>;MARCELO MILLEN</v>
          </cell>
          <cell r="G5">
            <v>1.2380199999999999</v>
          </cell>
          <cell r="H5">
            <v>42574.58</v>
          </cell>
          <cell r="I5">
            <v>0</v>
          </cell>
          <cell r="J5">
            <v>1891.74</v>
          </cell>
          <cell r="K5">
            <v>0</v>
          </cell>
          <cell r="L5">
            <v>0</v>
          </cell>
          <cell r="M5">
            <v>30.48</v>
          </cell>
          <cell r="N5">
            <v>44435.839999999997</v>
          </cell>
        </row>
        <row r="6">
          <cell r="A6">
            <v>1103</v>
          </cell>
          <cell r="B6" t="str">
            <v>E73</v>
          </cell>
          <cell r="E6">
            <v>1103</v>
          </cell>
          <cell r="F6" t="str">
            <v>;PAULO HENRIQUE DE SOUZA</v>
          </cell>
          <cell r="G6">
            <v>1.1848799999999999</v>
          </cell>
          <cell r="H6">
            <v>127732.93</v>
          </cell>
          <cell r="I6">
            <v>0</v>
          </cell>
          <cell r="J6">
            <v>4529.67</v>
          </cell>
          <cell r="K6">
            <v>0</v>
          </cell>
          <cell r="L6">
            <v>0</v>
          </cell>
          <cell r="M6">
            <v>950.09</v>
          </cell>
          <cell r="N6">
            <v>131312.51</v>
          </cell>
        </row>
        <row r="7">
          <cell r="A7">
            <v>1104</v>
          </cell>
          <cell r="B7" t="str">
            <v>E73</v>
          </cell>
          <cell r="E7">
            <v>1104</v>
          </cell>
          <cell r="F7" t="str">
            <v>;BENEDITO TADEU S. FITTIPALDI</v>
          </cell>
          <cell r="G7">
            <v>1.18025</v>
          </cell>
          <cell r="H7">
            <v>96648.75</v>
          </cell>
          <cell r="I7">
            <v>0</v>
          </cell>
          <cell r="J7">
            <v>4580.03</v>
          </cell>
          <cell r="K7">
            <v>0</v>
          </cell>
          <cell r="L7">
            <v>0</v>
          </cell>
          <cell r="M7">
            <v>134.01</v>
          </cell>
          <cell r="N7">
            <v>101094.77</v>
          </cell>
        </row>
        <row r="8">
          <cell r="A8">
            <v>1301</v>
          </cell>
          <cell r="B8" t="str">
            <v>E73</v>
          </cell>
          <cell r="E8">
            <v>1301</v>
          </cell>
          <cell r="F8" t="str">
            <v>;SUELY KOMATSU</v>
          </cell>
          <cell r="G8">
            <v>1.2201599999999999</v>
          </cell>
          <cell r="H8">
            <v>53531.199999999997</v>
          </cell>
          <cell r="I8">
            <v>0</v>
          </cell>
          <cell r="J8">
            <v>2600.69</v>
          </cell>
          <cell r="K8">
            <v>0</v>
          </cell>
          <cell r="L8">
            <v>1.04</v>
          </cell>
          <cell r="M8">
            <v>0</v>
          </cell>
          <cell r="N8">
            <v>56132.93</v>
          </cell>
        </row>
        <row r="9">
          <cell r="A9">
            <v>1302</v>
          </cell>
          <cell r="B9" t="str">
            <v>E73</v>
          </cell>
          <cell r="E9">
            <v>1302</v>
          </cell>
          <cell r="F9" t="str">
            <v>;WAGNER MARQUES</v>
          </cell>
          <cell r="G9">
            <v>1.2781199999999999</v>
          </cell>
          <cell r="H9">
            <v>33777.879999999997</v>
          </cell>
          <cell r="I9">
            <v>0</v>
          </cell>
          <cell r="J9">
            <v>1188.77</v>
          </cell>
          <cell r="K9">
            <v>438.14</v>
          </cell>
          <cell r="L9">
            <v>351.24</v>
          </cell>
          <cell r="M9">
            <v>-22.16</v>
          </cell>
          <cell r="N9">
            <v>35778.19</v>
          </cell>
        </row>
        <row r="10">
          <cell r="A10">
            <v>1304</v>
          </cell>
          <cell r="B10" t="str">
            <v>E73</v>
          </cell>
          <cell r="E10">
            <v>1304</v>
          </cell>
          <cell r="F10" t="str">
            <v>;FERNANDO CARLOS PACINI</v>
          </cell>
          <cell r="G10">
            <v>1.18025</v>
          </cell>
          <cell r="H10">
            <v>144086.72</v>
          </cell>
          <cell r="I10">
            <v>0</v>
          </cell>
          <cell r="J10">
            <v>5124.5</v>
          </cell>
          <cell r="K10">
            <v>0</v>
          </cell>
          <cell r="L10">
            <v>29.56</v>
          </cell>
          <cell r="M10">
            <v>-0.99</v>
          </cell>
          <cell r="N10">
            <v>149241.76999999999</v>
          </cell>
        </row>
        <row r="11">
          <cell r="A11">
            <v>1309</v>
          </cell>
          <cell r="B11" t="str">
            <v>E73</v>
          </cell>
          <cell r="E11">
            <v>1309</v>
          </cell>
          <cell r="F11" t="str">
            <v>;BENEDICTO BAPTISTA JUNIOR</v>
          </cell>
          <cell r="G11">
            <v>1.2566900000000001</v>
          </cell>
          <cell r="H11">
            <v>41171</v>
          </cell>
          <cell r="I11">
            <v>0</v>
          </cell>
          <cell r="J11">
            <v>2959.91</v>
          </cell>
          <cell r="K11">
            <v>0</v>
          </cell>
          <cell r="L11">
            <v>0</v>
          </cell>
          <cell r="M11">
            <v>9.52</v>
          </cell>
          <cell r="N11">
            <v>44121.39</v>
          </cell>
        </row>
        <row r="12">
          <cell r="A12">
            <v>1501</v>
          </cell>
          <cell r="B12" t="str">
            <v>E73</v>
          </cell>
          <cell r="E12">
            <v>1501</v>
          </cell>
          <cell r="F12" t="str">
            <v>;CAROLINE SALERNO</v>
          </cell>
          <cell r="G12">
            <v>1.93588</v>
          </cell>
          <cell r="H12">
            <v>169514.86</v>
          </cell>
          <cell r="I12">
            <v>0</v>
          </cell>
          <cell r="J12">
            <v>7928.97</v>
          </cell>
          <cell r="K12">
            <v>0</v>
          </cell>
          <cell r="L12">
            <v>53.84</v>
          </cell>
          <cell r="M12">
            <v>79.8</v>
          </cell>
          <cell r="N12">
            <v>177417.87</v>
          </cell>
        </row>
        <row r="13">
          <cell r="A13">
            <v>1502</v>
          </cell>
          <cell r="B13" t="str">
            <v>E73</v>
          </cell>
          <cell r="E13">
            <v>1502</v>
          </cell>
          <cell r="F13" t="str">
            <v>;OSCAR FARIA PACHECO BORGES</v>
          </cell>
          <cell r="G13">
            <v>1.1751199999999999</v>
          </cell>
          <cell r="H13">
            <v>32852</v>
          </cell>
          <cell r="I13">
            <v>0</v>
          </cell>
          <cell r="J13">
            <v>2038.13</v>
          </cell>
          <cell r="K13">
            <v>0</v>
          </cell>
          <cell r="L13">
            <v>2.27</v>
          </cell>
          <cell r="M13">
            <v>0</v>
          </cell>
          <cell r="N13">
            <v>34892.400000000001</v>
          </cell>
        </row>
        <row r="14">
          <cell r="A14">
            <v>1503</v>
          </cell>
          <cell r="B14" t="str">
            <v>E73</v>
          </cell>
          <cell r="E14">
            <v>1503</v>
          </cell>
          <cell r="F14" t="str">
            <v>;ANTONIO LUIS DE MACEDO</v>
          </cell>
          <cell r="G14">
            <v>1.8806099999999999</v>
          </cell>
          <cell r="H14">
            <v>200553.64</v>
          </cell>
          <cell r="I14">
            <v>0</v>
          </cell>
          <cell r="J14">
            <v>6765.2</v>
          </cell>
          <cell r="K14">
            <v>0</v>
          </cell>
          <cell r="L14">
            <v>0</v>
          </cell>
          <cell r="M14">
            <v>1670.89</v>
          </cell>
          <cell r="N14">
            <v>205647.95</v>
          </cell>
        </row>
        <row r="15">
          <cell r="A15">
            <v>1504</v>
          </cell>
          <cell r="B15" t="str">
            <v>E73</v>
          </cell>
          <cell r="E15">
            <v>1504</v>
          </cell>
          <cell r="F15" t="str">
            <v>;MARCO ANTONIO BIASOLI</v>
          </cell>
          <cell r="G15">
            <v>1.8806099999999999</v>
          </cell>
          <cell r="H15">
            <v>40286.86</v>
          </cell>
          <cell r="I15">
            <v>0</v>
          </cell>
          <cell r="J15">
            <v>3414.47</v>
          </cell>
          <cell r="K15">
            <v>648.86</v>
          </cell>
          <cell r="L15">
            <v>1054.08</v>
          </cell>
          <cell r="M15">
            <v>-5.83</v>
          </cell>
          <cell r="N15">
            <v>45410.1</v>
          </cell>
        </row>
        <row r="16">
          <cell r="A16">
            <v>1702</v>
          </cell>
          <cell r="B16" t="str">
            <v>E73</v>
          </cell>
          <cell r="E16">
            <v>1702</v>
          </cell>
          <cell r="F16" t="str">
            <v>;VICTOR JOSE ZORZENON REBOUCAS</v>
          </cell>
          <cell r="G16">
            <v>1.1751199999999999</v>
          </cell>
          <cell r="H16">
            <v>112871.36</v>
          </cell>
          <cell r="I16">
            <v>0</v>
          </cell>
          <cell r="J16">
            <v>7553.63</v>
          </cell>
          <cell r="K16">
            <v>0</v>
          </cell>
          <cell r="L16">
            <v>0</v>
          </cell>
          <cell r="M16">
            <v>-2.06</v>
          </cell>
          <cell r="N16">
            <v>120427.05</v>
          </cell>
        </row>
        <row r="17">
          <cell r="A17">
            <v>1704</v>
          </cell>
          <cell r="B17" t="str">
            <v>E73</v>
          </cell>
          <cell r="E17">
            <v>1704</v>
          </cell>
          <cell r="F17" t="str">
            <v>;PAULO ERICO FARIA GUEDES</v>
          </cell>
          <cell r="G17">
            <v>1.85354</v>
          </cell>
          <cell r="H17">
            <v>239789.39</v>
          </cell>
          <cell r="I17">
            <v>0</v>
          </cell>
          <cell r="J17">
            <v>4491.7</v>
          </cell>
          <cell r="K17">
            <v>0</v>
          </cell>
          <cell r="L17">
            <v>0</v>
          </cell>
          <cell r="M17">
            <v>313.14999999999998</v>
          </cell>
          <cell r="N17">
            <v>243967.94</v>
          </cell>
        </row>
        <row r="18">
          <cell r="A18">
            <v>1705</v>
          </cell>
          <cell r="B18" t="str">
            <v>E73</v>
          </cell>
          <cell r="E18">
            <v>1705</v>
          </cell>
          <cell r="F18" t="str">
            <v>;MARCOS LAZARO BURIGO</v>
          </cell>
          <cell r="G18">
            <v>1.1751199999999999</v>
          </cell>
          <cell r="H18">
            <v>57507.77</v>
          </cell>
          <cell r="I18">
            <v>0</v>
          </cell>
          <cell r="J18">
            <v>2194.69</v>
          </cell>
          <cell r="K18">
            <v>0</v>
          </cell>
          <cell r="L18">
            <v>71.61</v>
          </cell>
          <cell r="M18">
            <v>44.12</v>
          </cell>
          <cell r="N18">
            <v>59729.95</v>
          </cell>
        </row>
        <row r="19">
          <cell r="A19">
            <v>1706</v>
          </cell>
          <cell r="B19" t="str">
            <v>E73</v>
          </cell>
          <cell r="E19">
            <v>1706</v>
          </cell>
          <cell r="F19" t="str">
            <v>;ADRIANO SA DE SEIXAS MAIA</v>
          </cell>
          <cell r="G19">
            <v>1.87585</v>
          </cell>
          <cell r="H19">
            <v>156912</v>
          </cell>
          <cell r="I19">
            <v>0</v>
          </cell>
          <cell r="J19">
            <v>5033.24</v>
          </cell>
          <cell r="K19">
            <v>0</v>
          </cell>
          <cell r="L19">
            <v>0</v>
          </cell>
          <cell r="M19">
            <v>0</v>
          </cell>
          <cell r="N19">
            <v>161945.24</v>
          </cell>
        </row>
        <row r="20">
          <cell r="A20">
            <v>302</v>
          </cell>
          <cell r="B20" t="str">
            <v>E73</v>
          </cell>
          <cell r="E20">
            <v>302</v>
          </cell>
          <cell r="F20" t="str">
            <v>;PATRICIA B DA ROCHA CASTELLOES</v>
          </cell>
          <cell r="G20">
            <v>1.04935</v>
          </cell>
          <cell r="H20">
            <v>62594.58</v>
          </cell>
          <cell r="I20">
            <v>15425.6</v>
          </cell>
          <cell r="J20">
            <v>5450.46</v>
          </cell>
          <cell r="K20">
            <v>0</v>
          </cell>
          <cell r="L20">
            <v>0</v>
          </cell>
          <cell r="M20">
            <v>-33.549999999999997</v>
          </cell>
          <cell r="N20">
            <v>83504.19</v>
          </cell>
        </row>
        <row r="21">
          <cell r="A21">
            <v>303</v>
          </cell>
          <cell r="B21" t="str">
            <v>E73</v>
          </cell>
          <cell r="E21">
            <v>303</v>
          </cell>
          <cell r="F21" t="str">
            <v>;MASSASHI RUY OHTAKE</v>
          </cell>
          <cell r="G21">
            <v>1.0450900000000001</v>
          </cell>
          <cell r="H21">
            <v>38206.26</v>
          </cell>
          <cell r="I21">
            <v>0</v>
          </cell>
          <cell r="J21">
            <v>1437.18</v>
          </cell>
          <cell r="K21">
            <v>0</v>
          </cell>
          <cell r="L21">
            <v>0</v>
          </cell>
          <cell r="M21">
            <v>99.1</v>
          </cell>
          <cell r="N21">
            <v>39544.339999999997</v>
          </cell>
        </row>
        <row r="22">
          <cell r="A22">
            <v>305</v>
          </cell>
          <cell r="B22" t="str">
            <v>E73</v>
          </cell>
          <cell r="E22">
            <v>305</v>
          </cell>
          <cell r="F22" t="str">
            <v>;CRISTIANA MELLO PORTUGAL GOMES</v>
          </cell>
          <cell r="G22">
            <v>1.0315000000000001</v>
          </cell>
          <cell r="H22">
            <v>37986.89</v>
          </cell>
          <cell r="I22">
            <v>0</v>
          </cell>
          <cell r="J22">
            <v>2582.2199999999998</v>
          </cell>
          <cell r="K22">
            <v>0</v>
          </cell>
          <cell r="L22">
            <v>5.86</v>
          </cell>
          <cell r="M22">
            <v>0</v>
          </cell>
          <cell r="N22">
            <v>40574.97</v>
          </cell>
        </row>
        <row r="23">
          <cell r="A23">
            <v>504</v>
          </cell>
          <cell r="B23" t="str">
            <v>E73</v>
          </cell>
          <cell r="E23">
            <v>504</v>
          </cell>
          <cell r="F23" t="str">
            <v>;JORGE LUIZ DIAS MARTINS</v>
          </cell>
          <cell r="G23">
            <v>1.0648899999999999</v>
          </cell>
          <cell r="H23">
            <v>84764.85</v>
          </cell>
          <cell r="I23">
            <v>0</v>
          </cell>
          <cell r="J23">
            <v>711.13</v>
          </cell>
          <cell r="K23">
            <v>22.78</v>
          </cell>
          <cell r="L23">
            <v>7.6</v>
          </cell>
          <cell r="M23">
            <v>0</v>
          </cell>
          <cell r="N23">
            <v>85506.36</v>
          </cell>
        </row>
        <row r="24">
          <cell r="A24">
            <v>505</v>
          </cell>
          <cell r="B24" t="str">
            <v>E73</v>
          </cell>
          <cell r="E24">
            <v>505</v>
          </cell>
          <cell r="F24" t="str">
            <v>;EDUARDO OSAKO</v>
          </cell>
          <cell r="G24">
            <v>1.05593</v>
          </cell>
          <cell r="H24">
            <v>54733.599999999999</v>
          </cell>
          <cell r="I24">
            <v>0</v>
          </cell>
          <cell r="J24">
            <v>3961.35</v>
          </cell>
          <cell r="K24">
            <v>212.59</v>
          </cell>
          <cell r="L24">
            <v>131</v>
          </cell>
          <cell r="M24">
            <v>0</v>
          </cell>
          <cell r="N24">
            <v>59038.54</v>
          </cell>
        </row>
        <row r="25">
          <cell r="A25">
            <v>506</v>
          </cell>
          <cell r="B25" t="str">
            <v>E73</v>
          </cell>
          <cell r="E25">
            <v>506</v>
          </cell>
          <cell r="F25" t="str">
            <v>;JOSE ALEXANDRE ROCHA SOARES</v>
          </cell>
          <cell r="G25">
            <v>1.05593</v>
          </cell>
          <cell r="H25">
            <v>20900</v>
          </cell>
          <cell r="I25">
            <v>0</v>
          </cell>
          <cell r="J25">
            <v>528.91999999999996</v>
          </cell>
          <cell r="K25">
            <v>0</v>
          </cell>
          <cell r="L25">
            <v>0</v>
          </cell>
          <cell r="M25">
            <v>0</v>
          </cell>
          <cell r="N25">
            <v>21428.92</v>
          </cell>
        </row>
        <row r="26">
          <cell r="A26">
            <v>507</v>
          </cell>
          <cell r="B26" t="str">
            <v>E73</v>
          </cell>
          <cell r="E26">
            <v>507</v>
          </cell>
          <cell r="F26" t="str">
            <v>;MARCELO TAMBASCO</v>
          </cell>
          <cell r="G26">
            <v>1.0648899999999999</v>
          </cell>
          <cell r="H26">
            <v>119555.75</v>
          </cell>
          <cell r="I26">
            <v>0</v>
          </cell>
          <cell r="J26">
            <v>464.89</v>
          </cell>
          <cell r="K26">
            <v>0</v>
          </cell>
          <cell r="L26">
            <v>0</v>
          </cell>
          <cell r="M26">
            <v>24.4</v>
          </cell>
          <cell r="N26">
            <v>119996.24</v>
          </cell>
        </row>
        <row r="27">
          <cell r="A27">
            <v>508</v>
          </cell>
          <cell r="B27" t="str">
            <v>E73</v>
          </cell>
          <cell r="E27">
            <v>508</v>
          </cell>
          <cell r="F27" t="str">
            <v>;ALEXANDRE HIDEO YODA</v>
          </cell>
          <cell r="G27">
            <v>1.0450900000000001</v>
          </cell>
          <cell r="H27">
            <v>32266.07</v>
          </cell>
          <cell r="I27">
            <v>0</v>
          </cell>
          <cell r="J27">
            <v>43.84</v>
          </cell>
          <cell r="K27">
            <v>0</v>
          </cell>
          <cell r="L27">
            <v>0</v>
          </cell>
          <cell r="M27">
            <v>0</v>
          </cell>
          <cell r="N27">
            <v>32309.91</v>
          </cell>
        </row>
        <row r="28">
          <cell r="A28">
            <v>702</v>
          </cell>
          <cell r="B28" t="str">
            <v>E73</v>
          </cell>
          <cell r="E28">
            <v>702</v>
          </cell>
          <cell r="F28" t="str">
            <v>;JOAO RAIMONDO</v>
          </cell>
          <cell r="G28">
            <v>1.07379</v>
          </cell>
          <cell r="H28">
            <v>136821.25</v>
          </cell>
          <cell r="I28">
            <v>0</v>
          </cell>
          <cell r="J28">
            <v>6217.81</v>
          </cell>
          <cell r="K28">
            <v>0</v>
          </cell>
          <cell r="L28">
            <v>0</v>
          </cell>
          <cell r="M28">
            <v>701.86</v>
          </cell>
          <cell r="N28">
            <v>142337.20000000001</v>
          </cell>
        </row>
        <row r="29">
          <cell r="A29">
            <v>703</v>
          </cell>
          <cell r="B29" t="str">
            <v>E73</v>
          </cell>
          <cell r="E29">
            <v>703</v>
          </cell>
          <cell r="F29" t="str">
            <v>;JOAO RAIMONDO</v>
          </cell>
          <cell r="G29">
            <v>1.06952</v>
          </cell>
          <cell r="H29">
            <v>131773.5</v>
          </cell>
          <cell r="I29">
            <v>0</v>
          </cell>
          <cell r="J29">
            <v>6016.89</v>
          </cell>
          <cell r="K29">
            <v>0</v>
          </cell>
          <cell r="L29">
            <v>0</v>
          </cell>
          <cell r="M29">
            <v>669.58</v>
          </cell>
          <cell r="N29">
            <v>137120.81</v>
          </cell>
        </row>
        <row r="30">
          <cell r="A30">
            <v>704</v>
          </cell>
          <cell r="B30" t="str">
            <v>E73</v>
          </cell>
          <cell r="E30">
            <v>704</v>
          </cell>
          <cell r="F30" t="str">
            <v>;SANDRA MARIA KRAUCHER</v>
          </cell>
          <cell r="G30">
            <v>1.0648899999999999</v>
          </cell>
          <cell r="H30">
            <v>69659.679999999993</v>
          </cell>
          <cell r="I30">
            <v>0</v>
          </cell>
          <cell r="J30">
            <v>2790.12</v>
          </cell>
          <cell r="K30">
            <v>0</v>
          </cell>
          <cell r="L30">
            <v>0</v>
          </cell>
          <cell r="M30">
            <v>0</v>
          </cell>
          <cell r="N30">
            <v>72449.8</v>
          </cell>
        </row>
        <row r="31">
          <cell r="A31">
            <v>707</v>
          </cell>
          <cell r="B31" t="str">
            <v>E73</v>
          </cell>
          <cell r="E31">
            <v>707</v>
          </cell>
          <cell r="F31" t="str">
            <v>;MARCELO CESANA</v>
          </cell>
          <cell r="G31">
            <v>1.0648899999999999</v>
          </cell>
          <cell r="H31">
            <v>42200</v>
          </cell>
          <cell r="I31">
            <v>0</v>
          </cell>
          <cell r="J31">
            <v>3305.79</v>
          </cell>
          <cell r="K31">
            <v>0</v>
          </cell>
          <cell r="L31">
            <v>0</v>
          </cell>
          <cell r="M31">
            <v>0</v>
          </cell>
          <cell r="N31">
            <v>45505.79</v>
          </cell>
        </row>
        <row r="32">
          <cell r="A32">
            <v>710</v>
          </cell>
          <cell r="B32" t="str">
            <v>E73</v>
          </cell>
          <cell r="E32">
            <v>710</v>
          </cell>
          <cell r="F32" t="str">
            <v>;FRANCISCO BENZI</v>
          </cell>
          <cell r="G32">
            <v>1.0315000000000001</v>
          </cell>
          <cell r="H32">
            <v>68904.100000000006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68904.100000000006</v>
          </cell>
        </row>
        <row r="33">
          <cell r="A33">
            <v>901</v>
          </cell>
          <cell r="B33" t="str">
            <v>E73</v>
          </cell>
          <cell r="E33">
            <v>901</v>
          </cell>
          <cell r="F33" t="str">
            <v>;LUIZ GILDIN</v>
          </cell>
          <cell r="G33">
            <v>1.1712899999999999</v>
          </cell>
          <cell r="H33">
            <v>37889.199999999997</v>
          </cell>
          <cell r="I33">
            <v>0</v>
          </cell>
          <cell r="J33">
            <v>2950.51</v>
          </cell>
          <cell r="K33">
            <v>0</v>
          </cell>
          <cell r="L33">
            <v>3.23</v>
          </cell>
          <cell r="M33">
            <v>0</v>
          </cell>
          <cell r="N33">
            <v>40842.94</v>
          </cell>
        </row>
        <row r="34">
          <cell r="A34">
            <v>902</v>
          </cell>
          <cell r="B34" t="str">
            <v>E73</v>
          </cell>
          <cell r="E34">
            <v>902</v>
          </cell>
          <cell r="F34" t="str">
            <v>;LUIZ CESAR QUEIROZ STOCKLER</v>
          </cell>
          <cell r="G34">
            <v>1.2135800000000001</v>
          </cell>
          <cell r="H34">
            <v>126754.8</v>
          </cell>
          <cell r="I34">
            <v>0</v>
          </cell>
          <cell r="J34">
            <v>6671.45</v>
          </cell>
          <cell r="K34">
            <v>0</v>
          </cell>
          <cell r="L34">
            <v>0</v>
          </cell>
          <cell r="M34">
            <v>0</v>
          </cell>
          <cell r="N34">
            <v>133426.25</v>
          </cell>
        </row>
        <row r="35">
          <cell r="A35">
            <v>903</v>
          </cell>
          <cell r="B35" t="str">
            <v>E73</v>
          </cell>
          <cell r="E35">
            <v>903</v>
          </cell>
          <cell r="F35" t="str">
            <v>;RICARDO MACHADO FERLA</v>
          </cell>
          <cell r="G35">
            <v>1.06952</v>
          </cell>
          <cell r="H35">
            <v>46414.3</v>
          </cell>
          <cell r="I35">
            <v>0</v>
          </cell>
          <cell r="J35">
            <v>1109.05</v>
          </cell>
          <cell r="K35">
            <v>0</v>
          </cell>
          <cell r="L35">
            <v>1.86</v>
          </cell>
          <cell r="M35">
            <v>-18.5</v>
          </cell>
          <cell r="N35">
            <v>47543.71</v>
          </cell>
        </row>
        <row r="36">
          <cell r="A36">
            <v>904</v>
          </cell>
          <cell r="B36" t="str">
            <v>E73</v>
          </cell>
          <cell r="E36">
            <v>904</v>
          </cell>
          <cell r="F36" t="str">
            <v>;RUBENS HENRIQUE KUHL JUNIOR</v>
          </cell>
          <cell r="G36">
            <v>1.0648899999999999</v>
          </cell>
          <cell r="H36">
            <v>120078.76</v>
          </cell>
          <cell r="I36">
            <v>0</v>
          </cell>
          <cell r="J36">
            <v>1725.08</v>
          </cell>
          <cell r="K36">
            <v>0</v>
          </cell>
          <cell r="L36">
            <v>0</v>
          </cell>
          <cell r="M36">
            <v>-19.23</v>
          </cell>
          <cell r="N36">
            <v>121823.07</v>
          </cell>
        </row>
        <row r="37">
          <cell r="A37">
            <v>908</v>
          </cell>
          <cell r="B37" t="str">
            <v>E73</v>
          </cell>
          <cell r="E37">
            <v>908</v>
          </cell>
          <cell r="F37" t="str">
            <v>;MARIA CECILIA GUIMARAES ISOLDI</v>
          </cell>
          <cell r="G37">
            <v>1.06952</v>
          </cell>
          <cell r="H37">
            <v>43834.68</v>
          </cell>
          <cell r="I37">
            <v>0</v>
          </cell>
          <cell r="J37">
            <v>2467.9299999999998</v>
          </cell>
          <cell r="K37">
            <v>0</v>
          </cell>
          <cell r="L37">
            <v>0</v>
          </cell>
          <cell r="M37">
            <v>193.91</v>
          </cell>
          <cell r="N37">
            <v>46108.7</v>
          </cell>
        </row>
        <row r="38">
          <cell r="A38">
            <v>910</v>
          </cell>
          <cell r="B38" t="str">
            <v>E73</v>
          </cell>
          <cell r="E38">
            <v>910</v>
          </cell>
          <cell r="F38" t="str">
            <v>;FABIO KINKER CALIENDO BENZI</v>
          </cell>
          <cell r="G38">
            <v>1.1712899999999999</v>
          </cell>
          <cell r="H38">
            <v>73027.5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73027.5</v>
          </cell>
        </row>
        <row r="39">
          <cell r="A39">
            <v>0</v>
          </cell>
        </row>
        <row r="40">
          <cell r="A40">
            <v>0</v>
          </cell>
          <cell r="H40">
            <v>3082590.0500000003</v>
          </cell>
          <cell r="I40">
            <v>17822</v>
          </cell>
          <cell r="J40">
            <v>114901.41999999997</v>
          </cell>
          <cell r="K40">
            <v>1345.7099999999998</v>
          </cell>
          <cell r="L40">
            <v>1723.5099999999995</v>
          </cell>
          <cell r="M40">
            <v>12048.720000000001</v>
          </cell>
          <cell r="N40">
            <v>3230431.41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-7 (3)"/>
      <sheetName val="E74_2001"/>
      <sheetName val="E74_2002"/>
      <sheetName val="promitentes"/>
      <sheetName val="Estoque"/>
      <sheetName val="REF"/>
      <sheetName val="custo orçado"/>
      <sheetName val="ajustes"/>
    </sheetNames>
    <sheetDataSet>
      <sheetData sheetId="0"/>
      <sheetData sheetId="1" refreshError="1">
        <row r="1">
          <cell r="A1" t="str">
            <v>E</v>
          </cell>
          <cell r="C1" t="str">
            <v>mp;Obr</v>
          </cell>
          <cell r="D1" t="str">
            <v>a;Uni</v>
          </cell>
          <cell r="E1" t="str">
            <v>dad</v>
          </cell>
          <cell r="F1" t="str">
            <v>e;Cliente;Fração;Vlr Contrato;Juros</v>
          </cell>
          <cell r="G1" t="str">
            <v>ção;Multa</v>
          </cell>
          <cell r="H1" t="str">
            <v>Mora;Desco</v>
          </cell>
          <cell r="I1" t="str">
            <v>Pago;</v>
          </cell>
        </row>
        <row r="2">
          <cell r="A2">
            <v>23</v>
          </cell>
          <cell r="C2" t="str">
            <v>;E74</v>
          </cell>
          <cell r="D2" t="str">
            <v>;A-</v>
          </cell>
          <cell r="E2">
            <v>23</v>
          </cell>
          <cell r="F2" t="str">
            <v>;JECHIEL BUCHMAN</v>
          </cell>
          <cell r="G2">
            <v>1.6588000000000001</v>
          </cell>
          <cell r="H2">
            <v>26124</v>
          </cell>
          <cell r="I2">
            <v>0</v>
          </cell>
          <cell r="J2">
            <v>326.72000000000003</v>
          </cell>
          <cell r="K2">
            <v>0</v>
          </cell>
          <cell r="L2">
            <v>9.6</v>
          </cell>
          <cell r="M2">
            <v>0</v>
          </cell>
          <cell r="N2">
            <v>26460.32</v>
          </cell>
        </row>
        <row r="3">
          <cell r="A3">
            <v>24</v>
          </cell>
          <cell r="C3" t="str">
            <v>;E74</v>
          </cell>
          <cell r="D3" t="str">
            <v>;A-</v>
          </cell>
          <cell r="E3">
            <v>24</v>
          </cell>
          <cell r="F3" t="str">
            <v>;MARCELO SODELLI</v>
          </cell>
          <cell r="G3">
            <v>1.6588000000000001</v>
          </cell>
          <cell r="H3">
            <v>8387.93</v>
          </cell>
          <cell r="I3">
            <v>0</v>
          </cell>
          <cell r="J3">
            <v>139.05000000000001</v>
          </cell>
          <cell r="K3">
            <v>0</v>
          </cell>
          <cell r="L3">
            <v>0</v>
          </cell>
          <cell r="M3">
            <v>0</v>
          </cell>
          <cell r="N3">
            <v>8526.98</v>
          </cell>
        </row>
        <row r="4">
          <cell r="A4">
            <v>31</v>
          </cell>
          <cell r="C4" t="str">
            <v>;E74</v>
          </cell>
          <cell r="D4" t="str">
            <v>;A-</v>
          </cell>
          <cell r="E4">
            <v>31</v>
          </cell>
          <cell r="F4" t="str">
            <v>;CELSO LUIZ DE MOURA CARNEIRO</v>
          </cell>
          <cell r="G4">
            <v>1.7098500000000001</v>
          </cell>
          <cell r="H4">
            <v>124277.5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-0.4</v>
          </cell>
          <cell r="N4">
            <v>124277.9</v>
          </cell>
        </row>
        <row r="5">
          <cell r="A5">
            <v>32</v>
          </cell>
          <cell r="C5" t="str">
            <v>;E74</v>
          </cell>
          <cell r="D5" t="str">
            <v>;A-</v>
          </cell>
          <cell r="E5">
            <v>32</v>
          </cell>
          <cell r="F5" t="str">
            <v>;EDUARDO HONORA</v>
          </cell>
          <cell r="G5">
            <v>1.7098500000000001</v>
          </cell>
          <cell r="H5">
            <v>28245.78</v>
          </cell>
          <cell r="I5">
            <v>0</v>
          </cell>
          <cell r="J5">
            <v>604.20000000000005</v>
          </cell>
          <cell r="K5">
            <v>0</v>
          </cell>
          <cell r="L5">
            <v>0.74</v>
          </cell>
          <cell r="M5">
            <v>0.15</v>
          </cell>
          <cell r="N5">
            <v>28850.57</v>
          </cell>
        </row>
        <row r="6">
          <cell r="A6">
            <v>33</v>
          </cell>
          <cell r="C6" t="str">
            <v>;E74</v>
          </cell>
          <cell r="D6" t="str">
            <v>;A-</v>
          </cell>
          <cell r="E6">
            <v>33</v>
          </cell>
          <cell r="F6" t="str">
            <v>;AYRTON SANTOS LOBOSCO FARAH</v>
          </cell>
          <cell r="G6">
            <v>1.6588000000000001</v>
          </cell>
          <cell r="H6">
            <v>36616.129999999997</v>
          </cell>
          <cell r="I6">
            <v>9706.7800000000007</v>
          </cell>
          <cell r="J6">
            <v>2072.1799999999998</v>
          </cell>
          <cell r="K6">
            <v>358.15</v>
          </cell>
          <cell r="L6">
            <v>516.96</v>
          </cell>
          <cell r="M6">
            <v>3.18</v>
          </cell>
          <cell r="N6">
            <v>49267.02</v>
          </cell>
        </row>
        <row r="7">
          <cell r="A7">
            <v>41</v>
          </cell>
          <cell r="C7" t="str">
            <v>;E74</v>
          </cell>
          <cell r="D7" t="str">
            <v>;A-</v>
          </cell>
          <cell r="E7">
            <v>41</v>
          </cell>
          <cell r="F7" t="str">
            <v>;MAURICIO BERTELLOTTI</v>
          </cell>
          <cell r="G7">
            <v>1.6588000000000001</v>
          </cell>
          <cell r="H7">
            <v>110874.99</v>
          </cell>
          <cell r="I7">
            <v>104.62</v>
          </cell>
          <cell r="J7">
            <v>2504.87</v>
          </cell>
          <cell r="K7">
            <v>0</v>
          </cell>
          <cell r="L7">
            <v>0</v>
          </cell>
          <cell r="M7">
            <v>334.33</v>
          </cell>
          <cell r="N7">
            <v>113150.15</v>
          </cell>
        </row>
        <row r="8">
          <cell r="A8">
            <v>42</v>
          </cell>
          <cell r="C8" t="str">
            <v>;E74</v>
          </cell>
          <cell r="D8" t="str">
            <v>;A-</v>
          </cell>
          <cell r="E8">
            <v>42</v>
          </cell>
          <cell r="F8" t="str">
            <v>;JOAO CARVALHO DE MORAES</v>
          </cell>
          <cell r="G8">
            <v>1.6588000000000001</v>
          </cell>
          <cell r="H8">
            <v>143541.81</v>
          </cell>
          <cell r="I8">
            <v>44857.78</v>
          </cell>
          <cell r="J8">
            <v>12101.32</v>
          </cell>
          <cell r="K8">
            <v>0</v>
          </cell>
          <cell r="L8">
            <v>8.75</v>
          </cell>
          <cell r="M8">
            <v>38328.370000000003</v>
          </cell>
          <cell r="N8">
            <v>162181.29</v>
          </cell>
        </row>
        <row r="9">
          <cell r="A9">
            <v>43</v>
          </cell>
          <cell r="C9" t="str">
            <v>;E74</v>
          </cell>
          <cell r="D9" t="str">
            <v>;A-</v>
          </cell>
          <cell r="E9">
            <v>43</v>
          </cell>
          <cell r="F9" t="str">
            <v>;FABIO JOSE DO NASCIMENTO</v>
          </cell>
          <cell r="G9">
            <v>1.6588000000000001</v>
          </cell>
          <cell r="H9">
            <v>63248.09</v>
          </cell>
          <cell r="I9">
            <v>13876.54</v>
          </cell>
          <cell r="J9">
            <v>3306.17</v>
          </cell>
          <cell r="K9">
            <v>0</v>
          </cell>
          <cell r="L9">
            <v>6.45</v>
          </cell>
          <cell r="M9">
            <v>10764.24</v>
          </cell>
          <cell r="N9">
            <v>69673.009999999995</v>
          </cell>
        </row>
        <row r="10">
          <cell r="A10">
            <v>44</v>
          </cell>
          <cell r="C10" t="str">
            <v>;E74</v>
          </cell>
          <cell r="D10" t="str">
            <v>;A-</v>
          </cell>
          <cell r="E10">
            <v>44</v>
          </cell>
          <cell r="F10" t="str">
            <v>;MILTON DIAFERIA SALGADO</v>
          </cell>
          <cell r="G10">
            <v>1.6588000000000001</v>
          </cell>
          <cell r="H10">
            <v>58702.12</v>
          </cell>
          <cell r="I10">
            <v>19485.36</v>
          </cell>
          <cell r="J10">
            <v>3276.99</v>
          </cell>
          <cell r="K10">
            <v>0</v>
          </cell>
          <cell r="L10">
            <v>0</v>
          </cell>
          <cell r="M10">
            <v>20589.5</v>
          </cell>
          <cell r="N10">
            <v>60874.97</v>
          </cell>
        </row>
        <row r="11">
          <cell r="A11">
            <v>52</v>
          </cell>
          <cell r="C11" t="str">
            <v>;E74</v>
          </cell>
          <cell r="D11" t="str">
            <v>;A-</v>
          </cell>
          <cell r="E11">
            <v>52</v>
          </cell>
          <cell r="F11" t="str">
            <v>;ANDREA VASCONCELOS DE OLIVEIRA</v>
          </cell>
          <cell r="G11">
            <v>1.6588000000000001</v>
          </cell>
          <cell r="H11">
            <v>22910</v>
          </cell>
          <cell r="I11">
            <v>0</v>
          </cell>
          <cell r="J11">
            <v>303.55</v>
          </cell>
          <cell r="K11">
            <v>0</v>
          </cell>
          <cell r="L11">
            <v>0</v>
          </cell>
          <cell r="M11">
            <v>0</v>
          </cell>
          <cell r="N11">
            <v>23213.55</v>
          </cell>
        </row>
        <row r="12">
          <cell r="A12">
            <v>63</v>
          </cell>
          <cell r="C12" t="str">
            <v>;E74</v>
          </cell>
          <cell r="D12" t="str">
            <v>;A-</v>
          </cell>
          <cell r="E12">
            <v>63</v>
          </cell>
          <cell r="F12" t="str">
            <v>;JULIO CEZAR ARIAS SAEZ</v>
          </cell>
          <cell r="G12">
            <v>1.6588000000000001</v>
          </cell>
          <cell r="H12">
            <v>147518.39999999999</v>
          </cell>
          <cell r="I12">
            <v>0</v>
          </cell>
          <cell r="J12">
            <v>2560.02</v>
          </cell>
          <cell r="K12">
            <v>0</v>
          </cell>
          <cell r="L12">
            <v>0</v>
          </cell>
          <cell r="M12">
            <v>2397.88</v>
          </cell>
          <cell r="N12">
            <v>147680.54</v>
          </cell>
        </row>
        <row r="13">
          <cell r="A13">
            <v>64</v>
          </cell>
          <cell r="C13" t="str">
            <v>;E74</v>
          </cell>
          <cell r="D13" t="str">
            <v>;A-</v>
          </cell>
          <cell r="E13">
            <v>64</v>
          </cell>
          <cell r="F13" t="str">
            <v>;RAUL DE OLIVEIRA FAGUNDES NETO</v>
          </cell>
          <cell r="G13">
            <v>1.6588000000000001</v>
          </cell>
          <cell r="H13">
            <v>21809</v>
          </cell>
          <cell r="I13">
            <v>0</v>
          </cell>
          <cell r="J13">
            <v>28.72</v>
          </cell>
          <cell r="K13">
            <v>0</v>
          </cell>
          <cell r="L13">
            <v>59.27</v>
          </cell>
          <cell r="M13">
            <v>1.81</v>
          </cell>
          <cell r="N13">
            <v>21895.18</v>
          </cell>
        </row>
        <row r="14">
          <cell r="A14">
            <v>71</v>
          </cell>
          <cell r="C14" t="str">
            <v>;E74</v>
          </cell>
          <cell r="D14" t="str">
            <v>;A-</v>
          </cell>
          <cell r="E14">
            <v>71</v>
          </cell>
          <cell r="F14" t="str">
            <v>;ROBERTO BENEDITO CRISPPI</v>
          </cell>
          <cell r="G14">
            <v>1.6588000000000001</v>
          </cell>
          <cell r="H14">
            <v>32060.42</v>
          </cell>
          <cell r="I14">
            <v>0</v>
          </cell>
          <cell r="J14">
            <v>911.08</v>
          </cell>
          <cell r="K14">
            <v>28.51</v>
          </cell>
          <cell r="L14">
            <v>25.74</v>
          </cell>
          <cell r="M14">
            <v>-62.64</v>
          </cell>
          <cell r="N14">
            <v>33088.39</v>
          </cell>
        </row>
        <row r="15">
          <cell r="A15">
            <v>72</v>
          </cell>
          <cell r="C15" t="str">
            <v>;E74</v>
          </cell>
          <cell r="D15" t="str">
            <v>;A-</v>
          </cell>
          <cell r="E15">
            <v>72</v>
          </cell>
          <cell r="F15" t="str">
            <v>;IZAK RAFAEL BENADERET</v>
          </cell>
          <cell r="G15">
            <v>1.6588000000000001</v>
          </cell>
          <cell r="H15">
            <v>112949.77</v>
          </cell>
          <cell r="I15">
            <v>7063.29</v>
          </cell>
          <cell r="J15">
            <v>1012.54</v>
          </cell>
          <cell r="K15">
            <v>0</v>
          </cell>
          <cell r="L15">
            <v>3.81</v>
          </cell>
          <cell r="M15">
            <v>-6.35</v>
          </cell>
          <cell r="N15">
            <v>121035.76</v>
          </cell>
        </row>
        <row r="16">
          <cell r="A16">
            <v>73</v>
          </cell>
          <cell r="C16" t="str">
            <v>;E74</v>
          </cell>
          <cell r="D16" t="str">
            <v>;A-</v>
          </cell>
          <cell r="E16">
            <v>73</v>
          </cell>
          <cell r="F16" t="str">
            <v>;JOSE DE ARAUJO NOVAES NETO</v>
          </cell>
          <cell r="G16">
            <v>1.6588000000000001</v>
          </cell>
          <cell r="H16">
            <v>31731.13</v>
          </cell>
          <cell r="I16">
            <v>0</v>
          </cell>
          <cell r="J16">
            <v>716.8</v>
          </cell>
          <cell r="K16">
            <v>0</v>
          </cell>
          <cell r="L16">
            <v>0</v>
          </cell>
          <cell r="M16">
            <v>0</v>
          </cell>
          <cell r="N16">
            <v>32447.93</v>
          </cell>
        </row>
        <row r="17">
          <cell r="A17">
            <v>81</v>
          </cell>
          <cell r="C17" t="str">
            <v>;E74</v>
          </cell>
          <cell r="D17" t="str">
            <v>;A-</v>
          </cell>
          <cell r="E17">
            <v>81</v>
          </cell>
          <cell r="F17" t="str">
            <v>;ALEXANDRE CARNEIRO CERQUEIRA</v>
          </cell>
          <cell r="G17">
            <v>1.6588000000000001</v>
          </cell>
          <cell r="H17">
            <v>37582</v>
          </cell>
          <cell r="I17">
            <v>0</v>
          </cell>
          <cell r="J17">
            <v>1439.13</v>
          </cell>
          <cell r="K17">
            <v>0</v>
          </cell>
          <cell r="L17">
            <v>5.57</v>
          </cell>
          <cell r="M17">
            <v>-1.06</v>
          </cell>
          <cell r="N17">
            <v>39027.760000000002</v>
          </cell>
        </row>
        <row r="18">
          <cell r="A18">
            <v>82</v>
          </cell>
          <cell r="C18" t="str">
            <v>;E74</v>
          </cell>
          <cell r="D18" t="str">
            <v>;A-</v>
          </cell>
          <cell r="E18">
            <v>82</v>
          </cell>
          <cell r="F18" t="str">
            <v>;AMAURI PRESENTE</v>
          </cell>
          <cell r="G18">
            <v>1.6588000000000001</v>
          </cell>
          <cell r="H18">
            <v>110371.63</v>
          </cell>
          <cell r="I18">
            <v>6979.95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117351.58</v>
          </cell>
        </row>
        <row r="19">
          <cell r="A19">
            <v>83</v>
          </cell>
          <cell r="C19" t="str">
            <v>;E74</v>
          </cell>
          <cell r="D19" t="str">
            <v>;A-</v>
          </cell>
          <cell r="E19">
            <v>83</v>
          </cell>
          <cell r="F19" t="str">
            <v>;IGNACIO DE LA ROSA SIQUEIRA</v>
          </cell>
          <cell r="G19">
            <v>1.6588000000000001</v>
          </cell>
          <cell r="H19">
            <v>43992</v>
          </cell>
          <cell r="I19">
            <v>6657.05</v>
          </cell>
          <cell r="J19">
            <v>2272.86</v>
          </cell>
          <cell r="K19">
            <v>0</v>
          </cell>
          <cell r="L19">
            <v>11.35</v>
          </cell>
          <cell r="M19">
            <v>7686.05</v>
          </cell>
          <cell r="N19">
            <v>45247.21</v>
          </cell>
        </row>
        <row r="20">
          <cell r="A20">
            <v>91</v>
          </cell>
          <cell r="C20" t="str">
            <v>;E74</v>
          </cell>
          <cell r="D20" t="str">
            <v>;A-</v>
          </cell>
          <cell r="E20">
            <v>91</v>
          </cell>
          <cell r="F20" t="str">
            <v>;RENATA SCHOP KLEIN</v>
          </cell>
          <cell r="G20">
            <v>1.6588000000000001</v>
          </cell>
          <cell r="H20">
            <v>34933.550000000003</v>
          </cell>
          <cell r="I20">
            <v>0</v>
          </cell>
          <cell r="J20">
            <v>264.52999999999997</v>
          </cell>
          <cell r="K20">
            <v>0</v>
          </cell>
          <cell r="L20">
            <v>17.190000000000001</v>
          </cell>
          <cell r="M20">
            <v>0</v>
          </cell>
          <cell r="N20">
            <v>35215.269999999997</v>
          </cell>
        </row>
        <row r="21">
          <cell r="A21">
            <v>92</v>
          </cell>
          <cell r="C21" t="str">
            <v>;E74</v>
          </cell>
          <cell r="D21" t="str">
            <v>;A-</v>
          </cell>
          <cell r="E21">
            <v>92</v>
          </cell>
          <cell r="F21" t="str">
            <v>;RENATA SCHOP KLEIN</v>
          </cell>
          <cell r="G21">
            <v>1.6588000000000001</v>
          </cell>
          <cell r="H21">
            <v>33714.519999999997</v>
          </cell>
          <cell r="I21">
            <v>0</v>
          </cell>
          <cell r="J21">
            <v>264.52999999999997</v>
          </cell>
          <cell r="K21">
            <v>0</v>
          </cell>
          <cell r="L21">
            <v>17.190000000000001</v>
          </cell>
          <cell r="M21">
            <v>-0.05</v>
          </cell>
          <cell r="N21">
            <v>33996.29</v>
          </cell>
        </row>
        <row r="22">
          <cell r="A22">
            <v>101</v>
          </cell>
          <cell r="C22" t="str">
            <v>;E74</v>
          </cell>
          <cell r="D22" t="str">
            <v>;A-</v>
          </cell>
          <cell r="E22">
            <v>101</v>
          </cell>
          <cell r="F22" t="str">
            <v>;MARCO AURELIO VILELA OLIVEIRA</v>
          </cell>
          <cell r="G22">
            <v>1.6588000000000001</v>
          </cell>
          <cell r="H22">
            <v>178118.15</v>
          </cell>
          <cell r="I22">
            <v>24939.41</v>
          </cell>
          <cell r="J22">
            <v>8972.43</v>
          </cell>
          <cell r="K22">
            <v>0</v>
          </cell>
          <cell r="L22">
            <v>0</v>
          </cell>
          <cell r="M22">
            <v>59765.98</v>
          </cell>
          <cell r="N22">
            <v>152264.01</v>
          </cell>
        </row>
        <row r="23">
          <cell r="A23">
            <v>102</v>
          </cell>
          <cell r="C23" t="str">
            <v>;E74</v>
          </cell>
          <cell r="D23" t="str">
            <v>;A-</v>
          </cell>
          <cell r="E23">
            <v>102</v>
          </cell>
          <cell r="F23" t="str">
            <v>;GABRIEL RUSSO FILHO</v>
          </cell>
          <cell r="G23">
            <v>1.6588000000000001</v>
          </cell>
          <cell r="H23">
            <v>106574.77</v>
          </cell>
          <cell r="I23">
            <v>12116.21</v>
          </cell>
          <cell r="J23">
            <v>1568.91</v>
          </cell>
          <cell r="K23">
            <v>220.73</v>
          </cell>
          <cell r="L23">
            <v>88.16</v>
          </cell>
          <cell r="M23">
            <v>11202.89</v>
          </cell>
          <cell r="N23">
            <v>109365.89</v>
          </cell>
        </row>
        <row r="24">
          <cell r="A24">
            <v>111</v>
          </cell>
          <cell r="C24" t="str">
            <v>;E74</v>
          </cell>
          <cell r="D24" t="str">
            <v>;A-</v>
          </cell>
          <cell r="E24">
            <v>111</v>
          </cell>
          <cell r="F24" t="str">
            <v>;HENRIQUE VIEIRA DE CAMARGO</v>
          </cell>
          <cell r="G24">
            <v>1.7040500000000001</v>
          </cell>
          <cell r="H24">
            <v>33566.79</v>
          </cell>
          <cell r="I24">
            <v>0</v>
          </cell>
          <cell r="J24">
            <v>830.19</v>
          </cell>
          <cell r="K24">
            <v>0</v>
          </cell>
          <cell r="L24">
            <v>0</v>
          </cell>
          <cell r="M24">
            <v>-1.55</v>
          </cell>
          <cell r="N24">
            <v>34398.53</v>
          </cell>
        </row>
        <row r="25">
          <cell r="A25">
            <v>112</v>
          </cell>
          <cell r="C25" t="str">
            <v>;E74</v>
          </cell>
          <cell r="D25" t="str">
            <v>;A-</v>
          </cell>
          <cell r="E25">
            <v>112</v>
          </cell>
          <cell r="F25" t="str">
            <v>;EDMUR VAZ PIMENTEL</v>
          </cell>
          <cell r="G25">
            <v>1.68143</v>
          </cell>
          <cell r="H25">
            <v>24613.68</v>
          </cell>
          <cell r="I25">
            <v>0</v>
          </cell>
          <cell r="J25">
            <v>328.27</v>
          </cell>
          <cell r="K25">
            <v>0</v>
          </cell>
          <cell r="L25">
            <v>0</v>
          </cell>
          <cell r="M25">
            <v>148.57</v>
          </cell>
          <cell r="N25">
            <v>24793.38</v>
          </cell>
        </row>
        <row r="26">
          <cell r="A26">
            <v>113</v>
          </cell>
          <cell r="C26" t="str">
            <v>;E74</v>
          </cell>
          <cell r="D26" t="str">
            <v>;A-</v>
          </cell>
          <cell r="E26">
            <v>113</v>
          </cell>
          <cell r="F26" t="str">
            <v>;JOSE ROBERTO CABRAL LONGARETTI</v>
          </cell>
          <cell r="G26">
            <v>1.68143</v>
          </cell>
          <cell r="H26">
            <v>214223.37</v>
          </cell>
          <cell r="I26">
            <v>0</v>
          </cell>
          <cell r="J26">
            <v>484.08</v>
          </cell>
          <cell r="K26">
            <v>0</v>
          </cell>
          <cell r="L26">
            <v>0</v>
          </cell>
          <cell r="M26">
            <v>2000.43</v>
          </cell>
          <cell r="N26">
            <v>212707.02</v>
          </cell>
        </row>
        <row r="27">
          <cell r="A27">
            <v>121</v>
          </cell>
          <cell r="C27" t="str">
            <v>;E74</v>
          </cell>
          <cell r="D27" t="str">
            <v>;A-</v>
          </cell>
          <cell r="E27">
            <v>121</v>
          </cell>
          <cell r="F27" t="str">
            <v>;LUCIA MITIKO YOSHITA</v>
          </cell>
          <cell r="G27">
            <v>1.8234300000000001</v>
          </cell>
          <cell r="H27">
            <v>31314.720000000001</v>
          </cell>
          <cell r="I27">
            <v>2083.84</v>
          </cell>
          <cell r="J27">
            <v>725.03</v>
          </cell>
          <cell r="K27">
            <v>0</v>
          </cell>
          <cell r="L27">
            <v>0</v>
          </cell>
          <cell r="M27">
            <v>11.26</v>
          </cell>
          <cell r="N27">
            <v>34112.33</v>
          </cell>
        </row>
        <row r="28">
          <cell r="A28">
            <v>122</v>
          </cell>
          <cell r="C28" t="str">
            <v>;E74</v>
          </cell>
          <cell r="D28" t="str">
            <v>;A-</v>
          </cell>
          <cell r="E28">
            <v>122</v>
          </cell>
          <cell r="F28" t="str">
            <v>;CMB-PAR ADM. E PART. LTDA.</v>
          </cell>
          <cell r="G28">
            <v>1.7040500000000001</v>
          </cell>
          <cell r="H28">
            <v>78893.3</v>
          </cell>
          <cell r="I28">
            <v>0</v>
          </cell>
          <cell r="J28">
            <v>333.53</v>
          </cell>
          <cell r="K28">
            <v>0</v>
          </cell>
          <cell r="L28">
            <v>0</v>
          </cell>
          <cell r="M28">
            <v>12.05</v>
          </cell>
          <cell r="N28">
            <v>79214.78</v>
          </cell>
        </row>
        <row r="29">
          <cell r="A29">
            <v>123</v>
          </cell>
          <cell r="C29" t="str">
            <v>;E74</v>
          </cell>
          <cell r="D29" t="str">
            <v>;A-</v>
          </cell>
          <cell r="E29">
            <v>123</v>
          </cell>
          <cell r="F29" t="str">
            <v>;MARIO SOMA JUNIOR</v>
          </cell>
          <cell r="G29">
            <v>1.68143</v>
          </cell>
          <cell r="H29">
            <v>70780.66</v>
          </cell>
          <cell r="I29">
            <v>222.54</v>
          </cell>
          <cell r="J29">
            <v>845.44</v>
          </cell>
          <cell r="K29">
            <v>29.44</v>
          </cell>
          <cell r="L29">
            <v>51.95</v>
          </cell>
          <cell r="M29">
            <v>254.83</v>
          </cell>
          <cell r="N29">
            <v>71675.199999999997</v>
          </cell>
        </row>
        <row r="30">
          <cell r="A30">
            <v>131</v>
          </cell>
          <cell r="C30" t="str">
            <v>;E74</v>
          </cell>
          <cell r="D30" t="str">
            <v>;A-</v>
          </cell>
          <cell r="E30">
            <v>131</v>
          </cell>
          <cell r="F30" t="str">
            <v>;LAZINHO MONTEIRO JUNIOR</v>
          </cell>
          <cell r="G30">
            <v>1.68143</v>
          </cell>
          <cell r="H30">
            <v>68310.179999999993</v>
          </cell>
          <cell r="I30">
            <v>10398.07</v>
          </cell>
          <cell r="J30">
            <v>1788.33</v>
          </cell>
          <cell r="K30">
            <v>0</v>
          </cell>
          <cell r="L30">
            <v>0</v>
          </cell>
          <cell r="M30">
            <v>9828.74</v>
          </cell>
          <cell r="N30">
            <v>70667.839999999997</v>
          </cell>
        </row>
        <row r="31">
          <cell r="A31">
            <v>132</v>
          </cell>
          <cell r="C31" t="str">
            <v>;E74</v>
          </cell>
          <cell r="D31" t="str">
            <v>;A-</v>
          </cell>
          <cell r="E31">
            <v>132</v>
          </cell>
          <cell r="F31" t="str">
            <v>;ANTONIO SALGADO PERES  NETO</v>
          </cell>
          <cell r="G31">
            <v>1.68143</v>
          </cell>
          <cell r="H31">
            <v>138789.6</v>
          </cell>
          <cell r="I31">
            <v>8054.45</v>
          </cell>
          <cell r="J31">
            <v>2406.33</v>
          </cell>
          <cell r="K31">
            <v>0</v>
          </cell>
          <cell r="L31">
            <v>9.11</v>
          </cell>
          <cell r="M31">
            <v>236.7</v>
          </cell>
          <cell r="N31">
            <v>149022.79</v>
          </cell>
        </row>
        <row r="32">
          <cell r="A32">
            <v>133</v>
          </cell>
          <cell r="C32" t="str">
            <v>;E74</v>
          </cell>
          <cell r="D32" t="str">
            <v>;A-</v>
          </cell>
          <cell r="E32">
            <v>133</v>
          </cell>
          <cell r="F32" t="str">
            <v>;MARCO ANTONIO R BRAZ CANCADO</v>
          </cell>
          <cell r="G32">
            <v>1.68143</v>
          </cell>
          <cell r="H32">
            <v>30088.21</v>
          </cell>
          <cell r="I32">
            <v>0</v>
          </cell>
          <cell r="J32">
            <v>683.48</v>
          </cell>
          <cell r="K32">
            <v>0</v>
          </cell>
          <cell r="L32">
            <v>0</v>
          </cell>
          <cell r="M32">
            <v>0.01</v>
          </cell>
          <cell r="N32">
            <v>30771.68</v>
          </cell>
        </row>
        <row r="33">
          <cell r="A33">
            <v>134</v>
          </cell>
          <cell r="C33" t="str">
            <v>;E74</v>
          </cell>
          <cell r="D33" t="str">
            <v>;A-</v>
          </cell>
          <cell r="E33">
            <v>134</v>
          </cell>
          <cell r="F33" t="str">
            <v>;SERGIO GONCALVES QUEIROZ</v>
          </cell>
          <cell r="G33">
            <v>1.68143</v>
          </cell>
          <cell r="H33">
            <v>2645.28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2645.28</v>
          </cell>
        </row>
        <row r="34">
          <cell r="A34">
            <v>141</v>
          </cell>
          <cell r="C34" t="str">
            <v>;E74</v>
          </cell>
          <cell r="D34" t="str">
            <v>;A-</v>
          </cell>
          <cell r="E34">
            <v>141</v>
          </cell>
          <cell r="F34" t="str">
            <v>;SERGIO BARBOSA DI NINNO</v>
          </cell>
          <cell r="G34">
            <v>1.7411099999999999</v>
          </cell>
          <cell r="H34">
            <v>31595.32</v>
          </cell>
          <cell r="I34">
            <v>0</v>
          </cell>
          <cell r="J34">
            <v>165.38</v>
          </cell>
          <cell r="K34">
            <v>0</v>
          </cell>
          <cell r="L34">
            <v>0</v>
          </cell>
          <cell r="M34">
            <v>-3.57</v>
          </cell>
          <cell r="N34">
            <v>31764.27</v>
          </cell>
        </row>
        <row r="35">
          <cell r="A35">
            <v>142</v>
          </cell>
          <cell r="C35" t="str">
            <v>;E74</v>
          </cell>
          <cell r="D35" t="str">
            <v>;A-</v>
          </cell>
          <cell r="E35">
            <v>142</v>
          </cell>
          <cell r="F35" t="str">
            <v>;JOSE ROBERTO REDONDO</v>
          </cell>
          <cell r="G35">
            <v>1.7411099999999999</v>
          </cell>
          <cell r="H35">
            <v>48564.18</v>
          </cell>
          <cell r="I35">
            <v>13086.5</v>
          </cell>
          <cell r="J35">
            <v>1969.3</v>
          </cell>
          <cell r="K35">
            <v>0</v>
          </cell>
          <cell r="L35">
            <v>0</v>
          </cell>
          <cell r="M35">
            <v>4.6399999999999997</v>
          </cell>
          <cell r="N35">
            <v>63615.34</v>
          </cell>
        </row>
        <row r="36">
          <cell r="A36">
            <v>143</v>
          </cell>
          <cell r="C36" t="str">
            <v>;E74</v>
          </cell>
          <cell r="D36" t="str">
            <v>;A-</v>
          </cell>
          <cell r="E36">
            <v>143</v>
          </cell>
          <cell r="F36" t="str">
            <v>;MARCELO MISKOLCI</v>
          </cell>
          <cell r="G36">
            <v>1.68143</v>
          </cell>
          <cell r="H36">
            <v>30846.37</v>
          </cell>
          <cell r="I36">
            <v>3247.56</v>
          </cell>
          <cell r="J36">
            <v>841.88</v>
          </cell>
          <cell r="K36">
            <v>0</v>
          </cell>
          <cell r="L36">
            <v>0</v>
          </cell>
          <cell r="M36">
            <v>4221.34</v>
          </cell>
          <cell r="N36">
            <v>30714.47</v>
          </cell>
        </row>
        <row r="37">
          <cell r="A37">
            <v>151</v>
          </cell>
          <cell r="C37" t="str">
            <v>;E74</v>
          </cell>
          <cell r="D37" t="str">
            <v>;A-</v>
          </cell>
          <cell r="E37">
            <v>151</v>
          </cell>
          <cell r="F37" t="str">
            <v>;MARCO AURELIO VICARI SARACENI</v>
          </cell>
          <cell r="G37">
            <v>1.7411099999999999</v>
          </cell>
          <cell r="H37">
            <v>49316.85</v>
          </cell>
          <cell r="I37">
            <v>16346.29</v>
          </cell>
          <cell r="J37">
            <v>1885.65</v>
          </cell>
          <cell r="K37">
            <v>0</v>
          </cell>
          <cell r="L37">
            <v>0</v>
          </cell>
          <cell r="M37">
            <v>2182.69</v>
          </cell>
          <cell r="N37">
            <v>65366.1</v>
          </cell>
        </row>
        <row r="38">
          <cell r="A38">
            <v>152</v>
          </cell>
          <cell r="C38" t="str">
            <v>;E74</v>
          </cell>
          <cell r="D38" t="str">
            <v>;A-</v>
          </cell>
          <cell r="E38">
            <v>152</v>
          </cell>
          <cell r="F38" t="str">
            <v>;LUIS HAMILTON C. DE SOUZA</v>
          </cell>
          <cell r="G38">
            <v>1.7411099999999999</v>
          </cell>
          <cell r="H38">
            <v>80660</v>
          </cell>
          <cell r="I38">
            <v>0</v>
          </cell>
          <cell r="J38">
            <v>346.32</v>
          </cell>
          <cell r="K38">
            <v>0</v>
          </cell>
          <cell r="L38">
            <v>0</v>
          </cell>
          <cell r="M38">
            <v>0</v>
          </cell>
          <cell r="N38">
            <v>81006.320000000007</v>
          </cell>
        </row>
        <row r="39">
          <cell r="A39">
            <v>153</v>
          </cell>
          <cell r="C39" t="str">
            <v>;E74</v>
          </cell>
          <cell r="D39" t="str">
            <v>;A-</v>
          </cell>
          <cell r="E39">
            <v>153</v>
          </cell>
          <cell r="F39" t="str">
            <v>;THOMAS BARTHEL</v>
          </cell>
          <cell r="G39">
            <v>1.68143</v>
          </cell>
          <cell r="H39">
            <v>130145.92</v>
          </cell>
          <cell r="I39">
            <v>5950.5</v>
          </cell>
          <cell r="J39">
            <v>899.2</v>
          </cell>
          <cell r="K39">
            <v>0</v>
          </cell>
          <cell r="L39">
            <v>7.02</v>
          </cell>
          <cell r="M39">
            <v>0</v>
          </cell>
          <cell r="N39">
            <v>137002.64000000001</v>
          </cell>
        </row>
        <row r="40">
          <cell r="A40">
            <v>154</v>
          </cell>
          <cell r="C40" t="str">
            <v>;E74</v>
          </cell>
          <cell r="D40" t="str">
            <v>;A-</v>
          </cell>
          <cell r="E40">
            <v>154</v>
          </cell>
          <cell r="F40" t="str">
            <v>;CELSO KIYOYUKI KUWABARA</v>
          </cell>
          <cell r="G40">
            <v>1.68143</v>
          </cell>
          <cell r="H40">
            <v>97749.49</v>
          </cell>
          <cell r="I40">
            <v>8729</v>
          </cell>
          <cell r="J40">
            <v>1315.59</v>
          </cell>
          <cell r="K40">
            <v>0</v>
          </cell>
          <cell r="L40">
            <v>0</v>
          </cell>
          <cell r="M40">
            <v>0</v>
          </cell>
          <cell r="N40">
            <v>107794.08</v>
          </cell>
        </row>
        <row r="41">
          <cell r="A41" t="str">
            <v>m32</v>
          </cell>
          <cell r="B41" t="str">
            <v>m</v>
          </cell>
          <cell r="C41" t="str">
            <v>;E74</v>
          </cell>
          <cell r="D41" t="str">
            <v>;A-</v>
          </cell>
          <cell r="E41">
            <v>32</v>
          </cell>
          <cell r="F41" t="str">
            <v>M;EDUARDO HONORA</v>
          </cell>
          <cell r="G41">
            <v>0</v>
          </cell>
          <cell r="H41">
            <v>790</v>
          </cell>
          <cell r="I41">
            <v>0</v>
          </cell>
          <cell r="J41">
            <v>52.9</v>
          </cell>
          <cell r="K41">
            <v>0</v>
          </cell>
          <cell r="L41">
            <v>0</v>
          </cell>
          <cell r="M41">
            <v>0</v>
          </cell>
          <cell r="N41">
            <v>842.9</v>
          </cell>
        </row>
        <row r="42">
          <cell r="A42" t="str">
            <v>m33</v>
          </cell>
          <cell r="B42" t="str">
            <v>m</v>
          </cell>
          <cell r="C42" t="str">
            <v>;E74</v>
          </cell>
          <cell r="D42" t="str">
            <v>;A-</v>
          </cell>
          <cell r="E42">
            <v>33</v>
          </cell>
          <cell r="F42" t="str">
            <v>M;AYRTON SANTOS LOBOSCO FARAH</v>
          </cell>
          <cell r="G42">
            <v>0</v>
          </cell>
          <cell r="H42">
            <v>619.34</v>
          </cell>
          <cell r="I42">
            <v>0</v>
          </cell>
          <cell r="J42">
            <v>50.03</v>
          </cell>
          <cell r="K42">
            <v>0</v>
          </cell>
          <cell r="L42">
            <v>0</v>
          </cell>
          <cell r="M42">
            <v>0</v>
          </cell>
          <cell r="N42">
            <v>669.37</v>
          </cell>
        </row>
        <row r="43">
          <cell r="A43" t="str">
            <v>m41</v>
          </cell>
          <cell r="B43" t="str">
            <v>m</v>
          </cell>
          <cell r="C43" t="str">
            <v>;E74</v>
          </cell>
          <cell r="D43" t="str">
            <v>;A-</v>
          </cell>
          <cell r="E43">
            <v>41</v>
          </cell>
          <cell r="F43" t="str">
            <v>M;MAURICIO BERTELLOTTI</v>
          </cell>
          <cell r="G43">
            <v>0</v>
          </cell>
          <cell r="H43">
            <v>165</v>
          </cell>
          <cell r="I43">
            <v>0</v>
          </cell>
          <cell r="J43">
            <v>7.99</v>
          </cell>
          <cell r="K43">
            <v>0</v>
          </cell>
          <cell r="L43">
            <v>0</v>
          </cell>
          <cell r="M43">
            <v>0</v>
          </cell>
          <cell r="N43">
            <v>172.99</v>
          </cell>
        </row>
        <row r="44">
          <cell r="A44" t="str">
            <v>m42</v>
          </cell>
          <cell r="B44" t="str">
            <v>m</v>
          </cell>
          <cell r="C44" t="str">
            <v>;E74</v>
          </cell>
          <cell r="D44" t="str">
            <v>;A-</v>
          </cell>
          <cell r="E44">
            <v>42</v>
          </cell>
          <cell r="F44" t="str">
            <v>M;JOAO CARVALHO DE MORAES</v>
          </cell>
          <cell r="G44">
            <v>0</v>
          </cell>
          <cell r="H44">
            <v>1122.8699999999999</v>
          </cell>
          <cell r="I44">
            <v>0</v>
          </cell>
          <cell r="J44">
            <v>84.13</v>
          </cell>
          <cell r="K44">
            <v>0</v>
          </cell>
          <cell r="L44">
            <v>0</v>
          </cell>
          <cell r="M44">
            <v>-0.13</v>
          </cell>
          <cell r="N44">
            <v>1207.1300000000001</v>
          </cell>
        </row>
        <row r="45">
          <cell r="A45" t="str">
            <v>m43</v>
          </cell>
          <cell r="B45" t="str">
            <v>m</v>
          </cell>
          <cell r="C45" t="str">
            <v>;E74</v>
          </cell>
          <cell r="D45" t="str">
            <v>;A-</v>
          </cell>
          <cell r="E45">
            <v>43</v>
          </cell>
          <cell r="F45" t="str">
            <v>M;FABIO JOSE DO NASCIMENTO</v>
          </cell>
          <cell r="G45">
            <v>0</v>
          </cell>
          <cell r="H45">
            <v>1577.8</v>
          </cell>
          <cell r="I45">
            <v>0</v>
          </cell>
          <cell r="J45">
            <v>0.83</v>
          </cell>
          <cell r="K45">
            <v>0</v>
          </cell>
          <cell r="L45">
            <v>1.38</v>
          </cell>
          <cell r="M45">
            <v>0</v>
          </cell>
          <cell r="N45">
            <v>1580.01</v>
          </cell>
        </row>
        <row r="46">
          <cell r="A46" t="str">
            <v>m44</v>
          </cell>
          <cell r="B46" t="str">
            <v>m</v>
          </cell>
          <cell r="C46" t="str">
            <v>;E74</v>
          </cell>
          <cell r="D46" t="str">
            <v>;A-</v>
          </cell>
          <cell r="E46">
            <v>44</v>
          </cell>
          <cell r="F46" t="str">
            <v>M;MILTON DIAFERIA SALGADO</v>
          </cell>
          <cell r="G46">
            <v>0</v>
          </cell>
          <cell r="H46">
            <v>2828.12</v>
          </cell>
          <cell r="I46">
            <v>0</v>
          </cell>
          <cell r="J46">
            <v>185.49</v>
          </cell>
          <cell r="K46">
            <v>0</v>
          </cell>
          <cell r="L46">
            <v>0</v>
          </cell>
          <cell r="M46">
            <v>-0.15</v>
          </cell>
          <cell r="N46">
            <v>3013.76</v>
          </cell>
        </row>
        <row r="47">
          <cell r="A47" t="str">
            <v>m63</v>
          </cell>
          <cell r="B47" t="str">
            <v>m</v>
          </cell>
          <cell r="C47" t="str">
            <v>;E74</v>
          </cell>
          <cell r="D47" t="str">
            <v>;A-</v>
          </cell>
          <cell r="E47">
            <v>63</v>
          </cell>
          <cell r="F47" t="str">
            <v>M;JULIO CEZAR ARIAS SAEZ</v>
          </cell>
          <cell r="G47">
            <v>0</v>
          </cell>
          <cell r="H47">
            <v>663.34</v>
          </cell>
          <cell r="I47">
            <v>0</v>
          </cell>
          <cell r="J47">
            <v>39.03</v>
          </cell>
          <cell r="K47">
            <v>0</v>
          </cell>
          <cell r="L47">
            <v>0</v>
          </cell>
          <cell r="M47">
            <v>-0.23</v>
          </cell>
          <cell r="N47">
            <v>702.6</v>
          </cell>
        </row>
        <row r="48">
          <cell r="A48" t="str">
            <v>m71</v>
          </cell>
          <cell r="B48" t="str">
            <v>m</v>
          </cell>
          <cell r="C48" t="str">
            <v>;E74</v>
          </cell>
          <cell r="D48" t="str">
            <v>;A-</v>
          </cell>
          <cell r="E48">
            <v>71</v>
          </cell>
          <cell r="F48" t="str">
            <v>M;ROBERTO BENEDITO CRISPPI</v>
          </cell>
          <cell r="G48">
            <v>0</v>
          </cell>
          <cell r="H48">
            <v>1296</v>
          </cell>
          <cell r="I48">
            <v>0</v>
          </cell>
          <cell r="J48">
            <v>0.99</v>
          </cell>
          <cell r="K48">
            <v>6.49</v>
          </cell>
          <cell r="L48">
            <v>2.17</v>
          </cell>
          <cell r="M48">
            <v>0</v>
          </cell>
          <cell r="N48">
            <v>1305.6500000000001</v>
          </cell>
        </row>
        <row r="49">
          <cell r="A49" t="str">
            <v>m72</v>
          </cell>
          <cell r="B49" t="str">
            <v>m</v>
          </cell>
          <cell r="C49" t="str">
            <v>;E74</v>
          </cell>
          <cell r="D49" t="str">
            <v>;A-</v>
          </cell>
          <cell r="E49">
            <v>72</v>
          </cell>
          <cell r="F49" t="str">
            <v>M;IZAK RAFAEL BENADERET</v>
          </cell>
          <cell r="G49">
            <v>0</v>
          </cell>
          <cell r="H49">
            <v>490</v>
          </cell>
          <cell r="I49">
            <v>0</v>
          </cell>
          <cell r="J49">
            <v>37.94</v>
          </cell>
          <cell r="K49">
            <v>0</v>
          </cell>
          <cell r="L49">
            <v>0.71</v>
          </cell>
          <cell r="M49">
            <v>0</v>
          </cell>
          <cell r="N49">
            <v>528.65</v>
          </cell>
          <cell r="P49">
            <v>15891.62</v>
          </cell>
        </row>
        <row r="50">
          <cell r="A50" t="str">
            <v>m81</v>
          </cell>
          <cell r="B50" t="str">
            <v>m</v>
          </cell>
          <cell r="C50" t="str">
            <v>;E74</v>
          </cell>
          <cell r="D50" t="str">
            <v>;A-</v>
          </cell>
          <cell r="E50">
            <v>81</v>
          </cell>
          <cell r="F50" t="str">
            <v>M;ALEXANDRE CARNEIRO CERQUEIRA</v>
          </cell>
          <cell r="G50">
            <v>0</v>
          </cell>
          <cell r="H50">
            <v>333.33</v>
          </cell>
          <cell r="I50">
            <v>0</v>
          </cell>
          <cell r="J50">
            <v>30.55</v>
          </cell>
          <cell r="K50">
            <v>0</v>
          </cell>
          <cell r="L50">
            <v>0</v>
          </cell>
          <cell r="M50">
            <v>0</v>
          </cell>
          <cell r="N50">
            <v>363.88</v>
          </cell>
        </row>
        <row r="51">
          <cell r="A51" t="str">
            <v>m82</v>
          </cell>
          <cell r="B51" t="str">
            <v>m</v>
          </cell>
          <cell r="C51" t="str">
            <v>;E74</v>
          </cell>
          <cell r="D51" t="str">
            <v>;A-</v>
          </cell>
          <cell r="E51">
            <v>82</v>
          </cell>
          <cell r="F51" t="str">
            <v>M;AMAURI PRESENTE</v>
          </cell>
          <cell r="G51">
            <v>0</v>
          </cell>
          <cell r="H51">
            <v>1221.1600000000001</v>
          </cell>
          <cell r="I51">
            <v>0</v>
          </cell>
          <cell r="J51">
            <v>79.14</v>
          </cell>
          <cell r="K51">
            <v>0</v>
          </cell>
          <cell r="L51">
            <v>0</v>
          </cell>
          <cell r="M51">
            <v>0</v>
          </cell>
          <cell r="N51">
            <v>1300.3</v>
          </cell>
        </row>
        <row r="52">
          <cell r="A52" t="str">
            <v>m101</v>
          </cell>
          <cell r="B52" t="str">
            <v>m</v>
          </cell>
          <cell r="C52" t="str">
            <v>;E74</v>
          </cell>
          <cell r="D52" t="str">
            <v>;A-</v>
          </cell>
          <cell r="E52">
            <v>101</v>
          </cell>
          <cell r="F52" t="str">
            <v>M;MARCO AURELIO VILELA OLIVEIRA</v>
          </cell>
          <cell r="G52">
            <v>0</v>
          </cell>
          <cell r="H52">
            <v>590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590</v>
          </cell>
        </row>
        <row r="53">
          <cell r="A53" t="str">
            <v>m111</v>
          </cell>
          <cell r="B53" t="str">
            <v>m</v>
          </cell>
          <cell r="C53" t="str">
            <v>;E74</v>
          </cell>
          <cell r="D53" t="str">
            <v>;A-</v>
          </cell>
          <cell r="E53">
            <v>111</v>
          </cell>
          <cell r="F53" t="str">
            <v>M;HENRIQUE VIEIRA DE CAMARGO</v>
          </cell>
          <cell r="G53">
            <v>0</v>
          </cell>
          <cell r="H53">
            <v>939.42</v>
          </cell>
          <cell r="I53">
            <v>0</v>
          </cell>
          <cell r="J53">
            <v>65.61</v>
          </cell>
          <cell r="K53">
            <v>0</v>
          </cell>
          <cell r="L53">
            <v>0</v>
          </cell>
          <cell r="M53">
            <v>-0.08</v>
          </cell>
          <cell r="N53">
            <v>1005.11</v>
          </cell>
        </row>
        <row r="54">
          <cell r="A54" t="str">
            <v>m113</v>
          </cell>
          <cell r="B54" t="str">
            <v>m</v>
          </cell>
          <cell r="C54" t="str">
            <v>;E74</v>
          </cell>
          <cell r="D54" t="str">
            <v>;A-</v>
          </cell>
          <cell r="E54">
            <v>113</v>
          </cell>
          <cell r="F54" t="str">
            <v>M;JOSE ROBERTO CABRAL LONGARETTI</v>
          </cell>
          <cell r="G54">
            <v>0</v>
          </cell>
          <cell r="H54">
            <v>1662.5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1662.5</v>
          </cell>
        </row>
        <row r="55">
          <cell r="A55" t="str">
            <v>m132</v>
          </cell>
          <cell r="B55" t="str">
            <v>m</v>
          </cell>
          <cell r="C55" t="str">
            <v>;E74</v>
          </cell>
          <cell r="D55" t="str">
            <v>;A-</v>
          </cell>
          <cell r="E55">
            <v>132</v>
          </cell>
          <cell r="F55" t="str">
            <v>M;ANTONIO SALGADO PERES  NETO</v>
          </cell>
          <cell r="G55">
            <v>0</v>
          </cell>
          <cell r="H55">
            <v>357.5</v>
          </cell>
          <cell r="I55">
            <v>0</v>
          </cell>
          <cell r="J55">
            <v>27.46</v>
          </cell>
          <cell r="K55">
            <v>0</v>
          </cell>
          <cell r="L55">
            <v>0</v>
          </cell>
          <cell r="M55">
            <v>0</v>
          </cell>
          <cell r="N55">
            <v>384.96</v>
          </cell>
        </row>
        <row r="56">
          <cell r="A56" t="str">
            <v>m133</v>
          </cell>
          <cell r="B56" t="str">
            <v>m</v>
          </cell>
          <cell r="C56" t="str">
            <v>;E74</v>
          </cell>
          <cell r="D56" t="str">
            <v>;A-</v>
          </cell>
          <cell r="E56">
            <v>133</v>
          </cell>
          <cell r="F56" t="str">
            <v>M;MARCO ANTONIO R BRAZ CANCADO</v>
          </cell>
          <cell r="G56">
            <v>0</v>
          </cell>
          <cell r="H56">
            <v>1235.24</v>
          </cell>
          <cell r="I56">
            <v>0</v>
          </cell>
          <cell r="J56">
            <v>0.09</v>
          </cell>
          <cell r="K56">
            <v>0</v>
          </cell>
          <cell r="L56">
            <v>0.31</v>
          </cell>
          <cell r="M56">
            <v>0</v>
          </cell>
          <cell r="N56">
            <v>1235.6400000000001</v>
          </cell>
        </row>
        <row r="57">
          <cell r="A57" t="str">
            <v>m151</v>
          </cell>
          <cell r="B57" t="str">
            <v>m</v>
          </cell>
          <cell r="C57" t="str">
            <v>;E74</v>
          </cell>
          <cell r="D57" t="str">
            <v>;A-</v>
          </cell>
          <cell r="E57">
            <v>151</v>
          </cell>
          <cell r="F57" t="str">
            <v>M;MARCO AURELIO VICARI SARACENI</v>
          </cell>
          <cell r="G57">
            <v>0</v>
          </cell>
          <cell r="H57">
            <v>1609.7</v>
          </cell>
          <cell r="I57">
            <v>0</v>
          </cell>
          <cell r="J57">
            <v>110.19</v>
          </cell>
          <cell r="K57">
            <v>0</v>
          </cell>
          <cell r="L57">
            <v>0</v>
          </cell>
          <cell r="M57">
            <v>-1.4</v>
          </cell>
          <cell r="N57">
            <v>1721.29</v>
          </cell>
        </row>
        <row r="58">
          <cell r="A58" t="str">
            <v>m152</v>
          </cell>
          <cell r="B58" t="str">
            <v>m</v>
          </cell>
          <cell r="C58" t="str">
            <v>;E74</v>
          </cell>
          <cell r="D58" t="str">
            <v>;A-</v>
          </cell>
          <cell r="E58">
            <v>152</v>
          </cell>
          <cell r="F58" t="str">
            <v>M;LUIS HAMILTON C. DE SOUZA</v>
          </cell>
          <cell r="G58">
            <v>0</v>
          </cell>
          <cell r="H58">
            <v>300</v>
          </cell>
          <cell r="I58">
            <v>0</v>
          </cell>
          <cell r="J58">
            <v>13.45</v>
          </cell>
          <cell r="K58">
            <v>6.27</v>
          </cell>
          <cell r="L58">
            <v>2.63</v>
          </cell>
          <cell r="M58">
            <v>-0.45</v>
          </cell>
          <cell r="N58">
            <v>322.8</v>
          </cell>
        </row>
        <row r="59">
          <cell r="A59" t="str">
            <v>m154</v>
          </cell>
          <cell r="B59" t="str">
            <v>m</v>
          </cell>
          <cell r="C59" t="str">
            <v>;E74</v>
          </cell>
          <cell r="D59" t="str">
            <v>;A-</v>
          </cell>
          <cell r="E59">
            <v>154</v>
          </cell>
          <cell r="F59" t="str">
            <v>M;CELSO KIYOYUKI KUWABARA</v>
          </cell>
          <cell r="G59">
            <v>0</v>
          </cell>
          <cell r="H59">
            <v>595.75</v>
          </cell>
          <cell r="I59">
            <v>0</v>
          </cell>
          <cell r="J59">
            <v>49.84</v>
          </cell>
          <cell r="K59">
            <v>0</v>
          </cell>
          <cell r="L59">
            <v>0</v>
          </cell>
          <cell r="M59">
            <v>0</v>
          </cell>
          <cell r="N59">
            <v>645.59</v>
          </cell>
        </row>
        <row r="60">
          <cell r="A60" t="str">
            <v>m6</v>
          </cell>
          <cell r="B60" t="str">
            <v>m</v>
          </cell>
          <cell r="C60" t="str">
            <v>;E74</v>
          </cell>
          <cell r="D60" t="str">
            <v>;G-</v>
          </cell>
          <cell r="E60">
            <v>6</v>
          </cell>
          <cell r="F60" t="str">
            <v>;ANTONIO SALGADO PERES  NETO</v>
          </cell>
          <cell r="G60">
            <v>0.12925</v>
          </cell>
          <cell r="H60">
            <v>4093.64</v>
          </cell>
          <cell r="I60">
            <v>667.54</v>
          </cell>
          <cell r="J60">
            <v>191.38</v>
          </cell>
          <cell r="K60">
            <v>0</v>
          </cell>
          <cell r="L60">
            <v>0.72</v>
          </cell>
          <cell r="M60">
            <v>69.5</v>
          </cell>
          <cell r="N60">
            <v>4883.78</v>
          </cell>
        </row>
        <row r="61">
          <cell r="A61" t="str">
            <v>m8</v>
          </cell>
          <cell r="B61" t="str">
            <v>m</v>
          </cell>
          <cell r="C61" t="str">
            <v>;E74</v>
          </cell>
          <cell r="D61" t="str">
            <v>;G-</v>
          </cell>
          <cell r="E61">
            <v>8</v>
          </cell>
          <cell r="F61" t="str">
            <v>;SERGIO BARBOSA DI NINNO</v>
          </cell>
          <cell r="G61">
            <v>0.12925</v>
          </cell>
          <cell r="H61">
            <v>2047.75</v>
          </cell>
          <cell r="I61">
            <v>0</v>
          </cell>
          <cell r="J61">
            <v>9.68</v>
          </cell>
          <cell r="K61">
            <v>0</v>
          </cell>
          <cell r="L61">
            <v>0</v>
          </cell>
          <cell r="M61">
            <v>-0.25</v>
          </cell>
          <cell r="N61">
            <v>2057.6799999999998</v>
          </cell>
        </row>
        <row r="62">
          <cell r="A62" t="str">
            <v>m50</v>
          </cell>
          <cell r="B62" t="str">
            <v>m</v>
          </cell>
          <cell r="C62" t="str">
            <v>;E74</v>
          </cell>
          <cell r="D62" t="str">
            <v>;G-</v>
          </cell>
          <cell r="E62">
            <v>50</v>
          </cell>
          <cell r="F62" t="str">
            <v>;ROBERTO BENEDITO CRISPPI</v>
          </cell>
          <cell r="G62">
            <v>0.12925</v>
          </cell>
          <cell r="H62">
            <v>3903.02</v>
          </cell>
          <cell r="I62">
            <v>479.45</v>
          </cell>
          <cell r="J62">
            <v>117.27</v>
          </cell>
          <cell r="K62">
            <v>4.8499999999999996</v>
          </cell>
          <cell r="L62">
            <v>3.21</v>
          </cell>
          <cell r="M62">
            <v>33.85</v>
          </cell>
          <cell r="N62">
            <v>4473.95</v>
          </cell>
        </row>
        <row r="63">
          <cell r="A63" t="str">
            <v>m130</v>
          </cell>
          <cell r="B63" t="str">
            <v>m</v>
          </cell>
          <cell r="C63" t="str">
            <v>;E74</v>
          </cell>
          <cell r="D63" t="str">
            <v>;G-</v>
          </cell>
          <cell r="E63">
            <v>130</v>
          </cell>
          <cell r="F63" t="str">
            <v>;LUCIA MITIKO YOSHITA</v>
          </cell>
          <cell r="G63">
            <v>0.15187999999999999</v>
          </cell>
          <cell r="H63">
            <v>3903.02</v>
          </cell>
          <cell r="I63">
            <v>479.45</v>
          </cell>
          <cell r="J63">
            <v>114.81</v>
          </cell>
          <cell r="K63">
            <v>0.08</v>
          </cell>
          <cell r="L63">
            <v>1.1599999999999999</v>
          </cell>
          <cell r="M63">
            <v>0</v>
          </cell>
          <cell r="N63">
            <v>4498.5200000000004</v>
          </cell>
        </row>
        <row r="64">
          <cell r="A64" t="str">
            <v>m135</v>
          </cell>
          <cell r="B64" t="str">
            <v>m</v>
          </cell>
          <cell r="C64" t="str">
            <v>;E74</v>
          </cell>
          <cell r="D64" t="str">
            <v>;G-</v>
          </cell>
          <cell r="E64">
            <v>135</v>
          </cell>
          <cell r="F64" t="str">
            <v>;JOSE ROBERTO CABRAL LONGARETTI</v>
          </cell>
          <cell r="G64">
            <v>0.12925</v>
          </cell>
          <cell r="H64">
            <v>12051.09</v>
          </cell>
          <cell r="I64">
            <v>0</v>
          </cell>
          <cell r="J64">
            <v>465.6</v>
          </cell>
          <cell r="K64">
            <v>0</v>
          </cell>
          <cell r="L64">
            <v>0</v>
          </cell>
          <cell r="M64">
            <v>77.36</v>
          </cell>
          <cell r="N64">
            <v>12439.33</v>
          </cell>
        </row>
        <row r="65">
          <cell r="A65" t="str">
            <v>m136</v>
          </cell>
          <cell r="B65" t="str">
            <v>m</v>
          </cell>
          <cell r="C65" t="str">
            <v>;E74</v>
          </cell>
          <cell r="D65" t="str">
            <v>;G-</v>
          </cell>
          <cell r="E65">
            <v>136</v>
          </cell>
          <cell r="F65" t="str">
            <v>;SERGIO GONCALVES QUEIROZ</v>
          </cell>
          <cell r="G65">
            <v>0.15187999999999999</v>
          </cell>
          <cell r="H65">
            <v>862.32</v>
          </cell>
          <cell r="I65">
            <v>0</v>
          </cell>
          <cell r="J65">
            <v>2.69</v>
          </cell>
          <cell r="K65">
            <v>0</v>
          </cell>
          <cell r="L65">
            <v>0</v>
          </cell>
          <cell r="M65">
            <v>0</v>
          </cell>
          <cell r="N65">
            <v>865.01</v>
          </cell>
        </row>
        <row r="66">
          <cell r="A66" t="str">
            <v>m157</v>
          </cell>
          <cell r="B66" t="str">
            <v>m</v>
          </cell>
          <cell r="C66" t="str">
            <v>;E74</v>
          </cell>
          <cell r="D66" t="str">
            <v>;G-</v>
          </cell>
          <cell r="E66">
            <v>157</v>
          </cell>
          <cell r="F66" t="str">
            <v>;EDUARDO HONORA</v>
          </cell>
          <cell r="G66">
            <v>0.15187999999999999</v>
          </cell>
          <cell r="H66">
            <v>5162.5600000000004</v>
          </cell>
          <cell r="I66">
            <v>0</v>
          </cell>
          <cell r="J66">
            <v>74.84</v>
          </cell>
          <cell r="K66">
            <v>0</v>
          </cell>
          <cell r="L66">
            <v>0</v>
          </cell>
          <cell r="M66">
            <v>-0.14000000000000001</v>
          </cell>
          <cell r="N66">
            <v>5237.54</v>
          </cell>
        </row>
        <row r="67">
          <cell r="A67" t="str">
            <v>m159</v>
          </cell>
          <cell r="B67" t="str">
            <v>m</v>
          </cell>
          <cell r="C67" t="str">
            <v>;E74</v>
          </cell>
          <cell r="D67" t="str">
            <v>;G-</v>
          </cell>
          <cell r="E67">
            <v>159</v>
          </cell>
          <cell r="F67" t="str">
            <v>;JOSE ROBERTO REDONDO</v>
          </cell>
          <cell r="G67">
            <v>0.15187999999999999</v>
          </cell>
          <cell r="H67">
            <v>4458.88</v>
          </cell>
          <cell r="I67">
            <v>584.9</v>
          </cell>
          <cell r="J67">
            <v>151.83000000000001</v>
          </cell>
          <cell r="K67">
            <v>0</v>
          </cell>
          <cell r="L67">
            <v>0</v>
          </cell>
          <cell r="M67">
            <v>0.36</v>
          </cell>
          <cell r="N67">
            <v>5195.25</v>
          </cell>
        </row>
        <row r="69">
          <cell r="H69">
            <v>2731266.9600000004</v>
          </cell>
          <cell r="I69">
            <v>216117.08000000005</v>
          </cell>
          <cell r="J69">
            <v>62458.359999999986</v>
          </cell>
          <cell r="K69">
            <v>654.5200000000001</v>
          </cell>
          <cell r="L69">
            <v>851.1500000000002</v>
          </cell>
          <cell r="M69">
            <v>170078.25999999998</v>
          </cell>
          <cell r="N69">
            <v>2841269.8099999991</v>
          </cell>
        </row>
      </sheetData>
      <sheetData sheetId="2" refreshError="1">
        <row r="1">
          <cell r="A1" t="str">
            <v>E</v>
          </cell>
          <cell r="B1" t="str">
            <v>mp;Obr</v>
          </cell>
          <cell r="D1" t="str">
            <v>a;Uni</v>
          </cell>
          <cell r="E1" t="str">
            <v>dad</v>
          </cell>
          <cell r="F1" t="str">
            <v>e;Cliente;Fração;Vlr Contrato;Juros</v>
          </cell>
          <cell r="G1" t="str">
            <v>ção;Multa</v>
          </cell>
          <cell r="H1" t="str">
            <v>Mora;Desco</v>
          </cell>
          <cell r="I1" t="str">
            <v>Pago;</v>
          </cell>
        </row>
        <row r="2">
          <cell r="A2">
            <v>23</v>
          </cell>
          <cell r="B2" t="str">
            <v>;E74</v>
          </cell>
          <cell r="D2" t="str">
            <v>;A-</v>
          </cell>
          <cell r="E2">
            <v>23</v>
          </cell>
          <cell r="F2" t="str">
            <v>;JECHIEL BUCHMAN</v>
          </cell>
          <cell r="G2">
            <v>1.6588000000000001</v>
          </cell>
          <cell r="H2">
            <v>59964</v>
          </cell>
          <cell r="I2">
            <v>0</v>
          </cell>
          <cell r="J2">
            <v>3358.69</v>
          </cell>
          <cell r="K2">
            <v>121.46</v>
          </cell>
          <cell r="L2">
            <v>66.180000000000007</v>
          </cell>
          <cell r="M2">
            <v>0</v>
          </cell>
          <cell r="N2">
            <v>63510.33</v>
          </cell>
          <cell r="O2" t="str">
            <v>;</v>
          </cell>
        </row>
        <row r="3">
          <cell r="A3">
            <v>24</v>
          </cell>
          <cell r="B3" t="str">
            <v>;E74</v>
          </cell>
          <cell r="D3" t="str">
            <v>;A-</v>
          </cell>
          <cell r="E3">
            <v>24</v>
          </cell>
          <cell r="F3" t="str">
            <v>;MARCELO SODELLI</v>
          </cell>
          <cell r="G3">
            <v>1.6588000000000001</v>
          </cell>
          <cell r="H3">
            <v>26867.93</v>
          </cell>
          <cell r="I3">
            <v>0</v>
          </cell>
          <cell r="J3">
            <v>1714.94</v>
          </cell>
          <cell r="K3">
            <v>0</v>
          </cell>
          <cell r="L3">
            <v>0</v>
          </cell>
          <cell r="M3">
            <v>0</v>
          </cell>
          <cell r="N3">
            <v>28582.87</v>
          </cell>
          <cell r="O3" t="str">
            <v>;</v>
          </cell>
        </row>
        <row r="4">
          <cell r="A4">
            <v>31</v>
          </cell>
          <cell r="B4" t="str">
            <v>;E74</v>
          </cell>
          <cell r="D4" t="str">
            <v>;A-</v>
          </cell>
          <cell r="E4">
            <v>31</v>
          </cell>
          <cell r="F4" t="str">
            <v>;CELSO LUIZ DE MOURA CARNEIRO</v>
          </cell>
          <cell r="G4">
            <v>1.7098500000000001</v>
          </cell>
          <cell r="H4">
            <v>227777.5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-0.4</v>
          </cell>
          <cell r="N4">
            <v>227777.9</v>
          </cell>
          <cell r="O4" t="str">
            <v>;</v>
          </cell>
        </row>
        <row r="5">
          <cell r="A5">
            <v>32</v>
          </cell>
          <cell r="B5" t="str">
            <v>;E74</v>
          </cell>
          <cell r="D5" t="str">
            <v>;A-</v>
          </cell>
          <cell r="E5">
            <v>32</v>
          </cell>
          <cell r="F5" t="str">
            <v>;EDUARDO HONORA</v>
          </cell>
          <cell r="G5">
            <v>1.7098500000000001</v>
          </cell>
          <cell r="H5">
            <v>54784.26</v>
          </cell>
          <cell r="I5">
            <v>0</v>
          </cell>
          <cell r="J5">
            <v>3386.18</v>
          </cell>
          <cell r="K5">
            <v>0</v>
          </cell>
          <cell r="L5">
            <v>1.62</v>
          </cell>
          <cell r="M5">
            <v>-0.28000000000000003</v>
          </cell>
          <cell r="N5">
            <v>58172.34</v>
          </cell>
          <cell r="O5" t="str">
            <v>;</v>
          </cell>
        </row>
        <row r="6">
          <cell r="A6">
            <v>33</v>
          </cell>
          <cell r="B6" t="str">
            <v>;E74</v>
          </cell>
          <cell r="D6" t="str">
            <v>;A-</v>
          </cell>
          <cell r="E6">
            <v>33</v>
          </cell>
          <cell r="F6" t="str">
            <v>;AYRTON SANTOS LOBOSCO FARAH</v>
          </cell>
          <cell r="G6">
            <v>1.6588000000000001</v>
          </cell>
          <cell r="H6">
            <v>68116.13</v>
          </cell>
          <cell r="I6">
            <v>23216.69</v>
          </cell>
          <cell r="J6">
            <v>8038.71</v>
          </cell>
          <cell r="K6">
            <v>871.07</v>
          </cell>
          <cell r="L6">
            <v>873.29</v>
          </cell>
          <cell r="M6">
            <v>3.15</v>
          </cell>
          <cell r="N6">
            <v>101112.74</v>
          </cell>
          <cell r="O6" t="str">
            <v>;</v>
          </cell>
        </row>
        <row r="7">
          <cell r="A7">
            <v>34</v>
          </cell>
          <cell r="B7" t="str">
            <v>;E74</v>
          </cell>
          <cell r="D7" t="str">
            <v>;A-</v>
          </cell>
          <cell r="E7">
            <v>34</v>
          </cell>
          <cell r="F7" t="str">
            <v>;MARIO CESAR VALLILO</v>
          </cell>
          <cell r="G7">
            <v>1.6588000000000001</v>
          </cell>
          <cell r="H7">
            <v>91438.25</v>
          </cell>
          <cell r="I7">
            <v>0</v>
          </cell>
          <cell r="J7">
            <v>157.76</v>
          </cell>
          <cell r="K7">
            <v>0</v>
          </cell>
          <cell r="L7">
            <v>0</v>
          </cell>
          <cell r="M7">
            <v>2.79</v>
          </cell>
          <cell r="N7">
            <v>91593.22</v>
          </cell>
          <cell r="O7" t="str">
            <v>;</v>
          </cell>
        </row>
        <row r="8">
          <cell r="A8">
            <v>41</v>
          </cell>
          <cell r="B8" t="str">
            <v>;E74</v>
          </cell>
          <cell r="D8" t="str">
            <v>;A-</v>
          </cell>
          <cell r="E8">
            <v>41</v>
          </cell>
          <cell r="F8" t="str">
            <v>;MAURICIO BERTELLOTTI</v>
          </cell>
          <cell r="G8">
            <v>1.6588000000000001</v>
          </cell>
          <cell r="H8">
            <v>204526.23</v>
          </cell>
          <cell r="I8">
            <v>104.62</v>
          </cell>
          <cell r="J8">
            <v>13648.54</v>
          </cell>
          <cell r="K8">
            <v>0</v>
          </cell>
          <cell r="L8">
            <v>14.08</v>
          </cell>
          <cell r="M8">
            <v>334.33</v>
          </cell>
          <cell r="N8">
            <v>217959.14</v>
          </cell>
          <cell r="O8" t="str">
            <v>;</v>
          </cell>
        </row>
        <row r="9">
          <cell r="A9">
            <v>42</v>
          </cell>
          <cell r="B9" t="str">
            <v>;E74</v>
          </cell>
          <cell r="D9" t="str">
            <v>;A-</v>
          </cell>
          <cell r="E9">
            <v>42</v>
          </cell>
          <cell r="F9" t="str">
            <v>;JOAO CARVALHO DE MORAES</v>
          </cell>
          <cell r="G9">
            <v>1.6588000000000001</v>
          </cell>
          <cell r="H9">
            <v>186101.25</v>
          </cell>
          <cell r="I9">
            <v>53167.32</v>
          </cell>
          <cell r="J9">
            <v>18658.060000000001</v>
          </cell>
          <cell r="K9">
            <v>0</v>
          </cell>
          <cell r="L9">
            <v>8.75</v>
          </cell>
          <cell r="M9">
            <v>44042.89</v>
          </cell>
          <cell r="N9">
            <v>213892.49</v>
          </cell>
          <cell r="O9" t="str">
            <v>;</v>
          </cell>
        </row>
        <row r="10">
          <cell r="A10">
            <v>43</v>
          </cell>
          <cell r="B10" t="str">
            <v>;E74</v>
          </cell>
          <cell r="D10" t="str">
            <v>;A-</v>
          </cell>
          <cell r="E10">
            <v>43</v>
          </cell>
          <cell r="F10" t="str">
            <v>;FABIO JOSE DO NASCIMENTO</v>
          </cell>
          <cell r="G10">
            <v>1.6588000000000001</v>
          </cell>
          <cell r="H10">
            <v>96731.12</v>
          </cell>
          <cell r="I10">
            <v>17540.439999999999</v>
          </cell>
          <cell r="J10">
            <v>7519.44</v>
          </cell>
          <cell r="K10">
            <v>0</v>
          </cell>
          <cell r="L10">
            <v>6.45</v>
          </cell>
          <cell r="M10">
            <v>12793.93</v>
          </cell>
          <cell r="N10">
            <v>109003.52</v>
          </cell>
          <cell r="O10" t="str">
            <v>;</v>
          </cell>
        </row>
        <row r="11">
          <cell r="A11">
            <v>44</v>
          </cell>
          <cell r="B11" t="str">
            <v>;E74</v>
          </cell>
          <cell r="D11" t="str">
            <v>;A-</v>
          </cell>
          <cell r="E11">
            <v>44</v>
          </cell>
          <cell r="F11" t="str">
            <v>;MILTON DIAFERIA SALGADO</v>
          </cell>
          <cell r="G11">
            <v>1.6588000000000001</v>
          </cell>
          <cell r="H11">
            <v>97712.12</v>
          </cell>
          <cell r="I11">
            <v>25980.48</v>
          </cell>
          <cell r="J11">
            <v>8143.8</v>
          </cell>
          <cell r="K11">
            <v>0</v>
          </cell>
          <cell r="L11">
            <v>0</v>
          </cell>
          <cell r="M11">
            <v>24282.61</v>
          </cell>
          <cell r="N11">
            <v>107553.79</v>
          </cell>
          <cell r="O11" t="str">
            <v>;</v>
          </cell>
        </row>
        <row r="12">
          <cell r="A12">
            <v>51</v>
          </cell>
          <cell r="B12" t="str">
            <v>;E74</v>
          </cell>
          <cell r="D12" t="str">
            <v>;A-</v>
          </cell>
          <cell r="E12">
            <v>51</v>
          </cell>
          <cell r="F12" t="str">
            <v>;HELCIO LUIZ ADORNO JUNIOR</v>
          </cell>
          <cell r="G12">
            <v>1.6588000000000001</v>
          </cell>
          <cell r="H12">
            <v>58379.08</v>
          </cell>
          <cell r="I12">
            <v>0</v>
          </cell>
          <cell r="J12">
            <v>707.29</v>
          </cell>
          <cell r="K12">
            <v>0</v>
          </cell>
          <cell r="L12">
            <v>0</v>
          </cell>
          <cell r="M12">
            <v>0</v>
          </cell>
          <cell r="N12">
            <v>59086.37</v>
          </cell>
          <cell r="O12" t="str">
            <v>;</v>
          </cell>
        </row>
        <row r="13">
          <cell r="A13">
            <v>52</v>
          </cell>
          <cell r="B13" t="str">
            <v>;E74</v>
          </cell>
          <cell r="D13" t="str">
            <v>;A-</v>
          </cell>
          <cell r="E13">
            <v>52</v>
          </cell>
          <cell r="F13" t="str">
            <v>;ANDREA VASCONCELOS DE OLIVEIRA</v>
          </cell>
          <cell r="G13">
            <v>1.6588000000000001</v>
          </cell>
          <cell r="H13">
            <v>52310</v>
          </cell>
          <cell r="I13">
            <v>0</v>
          </cell>
          <cell r="J13">
            <v>2924.57</v>
          </cell>
          <cell r="K13">
            <v>0</v>
          </cell>
          <cell r="L13">
            <v>0</v>
          </cell>
          <cell r="M13">
            <v>0</v>
          </cell>
          <cell r="N13">
            <v>55234.57</v>
          </cell>
          <cell r="O13" t="str">
            <v>;</v>
          </cell>
        </row>
        <row r="14">
          <cell r="A14">
            <v>53</v>
          </cell>
          <cell r="B14" t="str">
            <v>;E74</v>
          </cell>
          <cell r="D14" t="str">
            <v>;A-</v>
          </cell>
          <cell r="E14">
            <v>53</v>
          </cell>
          <cell r="F14" t="str">
            <v>;SERGIO HENRIQUE FUCHS</v>
          </cell>
          <cell r="G14">
            <v>1.6588000000000001</v>
          </cell>
          <cell r="H14">
            <v>126410.24000000001</v>
          </cell>
          <cell r="I14">
            <v>1119.8599999999999</v>
          </cell>
          <cell r="J14">
            <v>5809</v>
          </cell>
          <cell r="K14">
            <v>0</v>
          </cell>
          <cell r="L14">
            <v>0</v>
          </cell>
          <cell r="M14">
            <v>5739.65</v>
          </cell>
          <cell r="N14">
            <v>127599.45</v>
          </cell>
          <cell r="O14" t="str">
            <v>;</v>
          </cell>
        </row>
        <row r="15">
          <cell r="A15">
            <v>61</v>
          </cell>
          <cell r="B15" t="str">
            <v>;E74</v>
          </cell>
          <cell r="D15" t="str">
            <v>;A-</v>
          </cell>
          <cell r="E15">
            <v>61</v>
          </cell>
          <cell r="F15" t="str">
            <v>;DENISE ALVARES DA SILVA</v>
          </cell>
          <cell r="G15">
            <v>1.6588000000000001</v>
          </cell>
          <cell r="H15">
            <v>87302.45</v>
          </cell>
          <cell r="I15">
            <v>3721.48</v>
          </cell>
          <cell r="J15">
            <v>5527.33</v>
          </cell>
          <cell r="K15">
            <v>0</v>
          </cell>
          <cell r="L15">
            <v>0</v>
          </cell>
          <cell r="M15">
            <v>6324.61</v>
          </cell>
          <cell r="N15">
            <v>90226.65</v>
          </cell>
          <cell r="O15" t="str">
            <v>;</v>
          </cell>
        </row>
        <row r="16">
          <cell r="A16">
            <v>62</v>
          </cell>
          <cell r="B16" t="str">
            <v>;E74</v>
          </cell>
          <cell r="D16" t="str">
            <v>;A-</v>
          </cell>
          <cell r="E16">
            <v>62</v>
          </cell>
          <cell r="F16" t="str">
            <v>;LUIZ DANIEL DE CAMPOS</v>
          </cell>
          <cell r="G16">
            <v>1.6588000000000001</v>
          </cell>
          <cell r="H16">
            <v>122550</v>
          </cell>
          <cell r="I16">
            <v>0</v>
          </cell>
          <cell r="J16">
            <v>1.98</v>
          </cell>
          <cell r="K16">
            <v>0</v>
          </cell>
          <cell r="L16">
            <v>0</v>
          </cell>
          <cell r="M16">
            <v>1.98</v>
          </cell>
          <cell r="N16">
            <v>122550</v>
          </cell>
          <cell r="O16" t="str">
            <v>;</v>
          </cell>
        </row>
        <row r="17">
          <cell r="A17">
            <v>63</v>
          </cell>
          <cell r="B17" t="str">
            <v>;E74</v>
          </cell>
          <cell r="D17" t="str">
            <v>;A-</v>
          </cell>
          <cell r="E17">
            <v>63</v>
          </cell>
          <cell r="F17" t="str">
            <v>;JULIO CEZAR ARIAS SAEZ</v>
          </cell>
          <cell r="G17">
            <v>1.6588000000000001</v>
          </cell>
          <cell r="H17">
            <v>190718.4</v>
          </cell>
          <cell r="I17">
            <v>0</v>
          </cell>
          <cell r="J17">
            <v>7406.48</v>
          </cell>
          <cell r="K17">
            <v>0</v>
          </cell>
          <cell r="L17">
            <v>0</v>
          </cell>
          <cell r="M17">
            <v>2397.88</v>
          </cell>
          <cell r="N17">
            <v>195727</v>
          </cell>
          <cell r="O17" t="str">
            <v>;</v>
          </cell>
        </row>
        <row r="18">
          <cell r="A18">
            <v>64</v>
          </cell>
          <cell r="B18" t="str">
            <v>;E74</v>
          </cell>
          <cell r="D18" t="str">
            <v>;A-</v>
          </cell>
          <cell r="E18">
            <v>64</v>
          </cell>
          <cell r="F18" t="str">
            <v>;OSVALDO JOAO CHECHIO</v>
          </cell>
          <cell r="G18">
            <v>1.6588000000000001</v>
          </cell>
          <cell r="H18">
            <v>39589.5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39589.5</v>
          </cell>
          <cell r="O18" t="str">
            <v>;</v>
          </cell>
        </row>
        <row r="19">
          <cell r="A19">
            <v>71</v>
          </cell>
          <cell r="B19" t="str">
            <v>;E74</v>
          </cell>
          <cell r="D19" t="str">
            <v>;A-</v>
          </cell>
          <cell r="E19">
            <v>71</v>
          </cell>
          <cell r="F19" t="str">
            <v>;ROBERTO BENEDITO CRISPPI</v>
          </cell>
          <cell r="G19">
            <v>1.6588000000000001</v>
          </cell>
          <cell r="H19">
            <v>59080.42</v>
          </cell>
          <cell r="I19">
            <v>0</v>
          </cell>
          <cell r="J19">
            <v>4544.29</v>
          </cell>
          <cell r="K19">
            <v>186.38</v>
          </cell>
          <cell r="L19">
            <v>94.44</v>
          </cell>
          <cell r="M19">
            <v>-64.89</v>
          </cell>
          <cell r="N19">
            <v>63970.42</v>
          </cell>
          <cell r="O19" t="str">
            <v>;</v>
          </cell>
        </row>
        <row r="20">
          <cell r="A20">
            <v>72</v>
          </cell>
          <cell r="B20" t="str">
            <v>;E74</v>
          </cell>
          <cell r="D20" t="str">
            <v>;A-</v>
          </cell>
          <cell r="E20">
            <v>72</v>
          </cell>
          <cell r="F20" t="str">
            <v>;IZAK RAFAEL BENADERET</v>
          </cell>
          <cell r="G20">
            <v>1.6588000000000001</v>
          </cell>
          <cell r="H20">
            <v>176033.85</v>
          </cell>
          <cell r="I20">
            <v>33665.17</v>
          </cell>
          <cell r="J20">
            <v>10525.65</v>
          </cell>
          <cell r="K20">
            <v>0</v>
          </cell>
          <cell r="L20">
            <v>3.81</v>
          </cell>
          <cell r="M20">
            <v>11722.34</v>
          </cell>
          <cell r="N20">
            <v>208506.14</v>
          </cell>
          <cell r="O20" t="str">
            <v>;</v>
          </cell>
        </row>
        <row r="21">
          <cell r="A21">
            <v>73</v>
          </cell>
          <cell r="B21" t="str">
            <v>;E74</v>
          </cell>
          <cell r="D21" t="str">
            <v>;A-</v>
          </cell>
          <cell r="E21">
            <v>73</v>
          </cell>
          <cell r="F21" t="str">
            <v>;JOSE DE ARAUJO NOVAES NETO</v>
          </cell>
          <cell r="G21">
            <v>1.6588000000000001</v>
          </cell>
          <cell r="H21">
            <v>146094.09</v>
          </cell>
          <cell r="I21">
            <v>2407.12</v>
          </cell>
          <cell r="J21">
            <v>20894.96</v>
          </cell>
          <cell r="K21">
            <v>0</v>
          </cell>
          <cell r="L21">
            <v>11.49</v>
          </cell>
          <cell r="M21">
            <v>2897.7</v>
          </cell>
          <cell r="N21">
            <v>166509.96</v>
          </cell>
          <cell r="O21" t="str">
            <v>;</v>
          </cell>
        </row>
        <row r="22">
          <cell r="A22">
            <v>74</v>
          </cell>
          <cell r="B22" t="str">
            <v>;E74</v>
          </cell>
          <cell r="D22" t="str">
            <v>;A-</v>
          </cell>
          <cell r="E22">
            <v>74</v>
          </cell>
          <cell r="F22" t="str">
            <v>;JOSE CLAYTON GODINHO JR</v>
          </cell>
          <cell r="G22">
            <v>1.6588000000000001</v>
          </cell>
          <cell r="H22">
            <v>78152.210000000006</v>
          </cell>
          <cell r="I22">
            <v>0</v>
          </cell>
          <cell r="J22">
            <v>1404.79</v>
          </cell>
          <cell r="K22">
            <v>0</v>
          </cell>
          <cell r="L22">
            <v>730.66</v>
          </cell>
          <cell r="M22">
            <v>0</v>
          </cell>
          <cell r="N22">
            <v>80287.66</v>
          </cell>
          <cell r="O22" t="str">
            <v>;</v>
          </cell>
        </row>
        <row r="23">
          <cell r="A23">
            <v>81</v>
          </cell>
          <cell r="B23" t="str">
            <v>;E74</v>
          </cell>
          <cell r="D23" t="str">
            <v>;A-</v>
          </cell>
          <cell r="E23">
            <v>81</v>
          </cell>
          <cell r="F23" t="str">
            <v>;ALEXANDRE CARNEIRO CERQUEIRA</v>
          </cell>
          <cell r="G23">
            <v>1.6588000000000001</v>
          </cell>
          <cell r="H23">
            <v>106842</v>
          </cell>
          <cell r="I23">
            <v>26089.84</v>
          </cell>
          <cell r="J23">
            <v>16361.63</v>
          </cell>
          <cell r="K23">
            <v>0</v>
          </cell>
          <cell r="L23">
            <v>5.57</v>
          </cell>
          <cell r="M23">
            <v>21320.81</v>
          </cell>
          <cell r="N23">
            <v>127978.23</v>
          </cell>
          <cell r="O23" t="str">
            <v>;</v>
          </cell>
        </row>
        <row r="24">
          <cell r="A24">
            <v>82</v>
          </cell>
          <cell r="B24" t="str">
            <v>;E74</v>
          </cell>
          <cell r="D24" t="str">
            <v>;A-</v>
          </cell>
          <cell r="E24">
            <v>82</v>
          </cell>
          <cell r="F24" t="str">
            <v>;AMAURI PRESENTE</v>
          </cell>
          <cell r="G24">
            <v>1.6588000000000001</v>
          </cell>
          <cell r="H24">
            <v>228228.22</v>
          </cell>
          <cell r="I24">
            <v>55839.6</v>
          </cell>
          <cell r="J24">
            <v>23457.37</v>
          </cell>
          <cell r="K24">
            <v>0</v>
          </cell>
          <cell r="L24">
            <v>0</v>
          </cell>
          <cell r="M24">
            <v>36407.269999999997</v>
          </cell>
          <cell r="N24">
            <v>271117.92</v>
          </cell>
          <cell r="O24" t="str">
            <v>;</v>
          </cell>
        </row>
        <row r="25">
          <cell r="A25">
            <v>83</v>
          </cell>
          <cell r="B25" t="str">
            <v>;E74</v>
          </cell>
          <cell r="D25" t="str">
            <v>;A-</v>
          </cell>
          <cell r="E25">
            <v>83</v>
          </cell>
          <cell r="F25" t="str">
            <v>;IGNACIO DE LA ROSA SIQUEIRA</v>
          </cell>
          <cell r="G25">
            <v>1.6588000000000001</v>
          </cell>
          <cell r="H25">
            <v>77312</v>
          </cell>
          <cell r="I25">
            <v>13314.11</v>
          </cell>
          <cell r="J25">
            <v>8132.75</v>
          </cell>
          <cell r="K25">
            <v>0</v>
          </cell>
          <cell r="L25">
            <v>11.35</v>
          </cell>
          <cell r="M25">
            <v>13369.94</v>
          </cell>
          <cell r="N25">
            <v>85400.27</v>
          </cell>
          <cell r="O25" t="str">
            <v>;</v>
          </cell>
        </row>
        <row r="26">
          <cell r="A26">
            <v>84</v>
          </cell>
          <cell r="B26" t="str">
            <v>;E74</v>
          </cell>
          <cell r="D26" t="str">
            <v>;A-</v>
          </cell>
          <cell r="E26">
            <v>84</v>
          </cell>
          <cell r="F26" t="str">
            <v>;MARIA INES FORTE</v>
          </cell>
          <cell r="G26">
            <v>1.6588000000000001</v>
          </cell>
          <cell r="H26">
            <v>55637.88</v>
          </cell>
          <cell r="I26">
            <v>0</v>
          </cell>
          <cell r="J26">
            <v>2812.89</v>
          </cell>
          <cell r="K26">
            <v>0</v>
          </cell>
          <cell r="L26">
            <v>53.58</v>
          </cell>
          <cell r="M26">
            <v>0</v>
          </cell>
          <cell r="N26">
            <v>58504.35</v>
          </cell>
          <cell r="O26" t="str">
            <v>;</v>
          </cell>
        </row>
        <row r="27">
          <cell r="A27">
            <v>91</v>
          </cell>
          <cell r="B27" t="str">
            <v>;E74</v>
          </cell>
          <cell r="D27" t="str">
            <v>;A-</v>
          </cell>
          <cell r="E27">
            <v>91</v>
          </cell>
          <cell r="F27" t="str">
            <v>;RENATA SCHOP KLEIN</v>
          </cell>
          <cell r="G27">
            <v>1.6588000000000001</v>
          </cell>
          <cell r="H27">
            <v>93933.55</v>
          </cell>
          <cell r="I27">
            <v>0</v>
          </cell>
          <cell r="J27">
            <v>3956.59</v>
          </cell>
          <cell r="K27">
            <v>172.37</v>
          </cell>
          <cell r="L27">
            <v>79.92</v>
          </cell>
          <cell r="M27">
            <v>9.2100000000000009</v>
          </cell>
          <cell r="N27">
            <v>98133.22</v>
          </cell>
          <cell r="O27" t="str">
            <v>;</v>
          </cell>
        </row>
        <row r="28">
          <cell r="A28">
            <v>92</v>
          </cell>
          <cell r="B28" t="str">
            <v>;E74</v>
          </cell>
          <cell r="D28" t="str">
            <v>;A-</v>
          </cell>
          <cell r="E28">
            <v>92</v>
          </cell>
          <cell r="F28" t="str">
            <v>;RENATA SCHOP KLEIN</v>
          </cell>
          <cell r="G28">
            <v>1.6588000000000001</v>
          </cell>
          <cell r="H28">
            <v>92714.52</v>
          </cell>
          <cell r="I28">
            <v>0</v>
          </cell>
          <cell r="J28">
            <v>3888.28</v>
          </cell>
          <cell r="K28">
            <v>102.2</v>
          </cell>
          <cell r="L28">
            <v>63.29</v>
          </cell>
          <cell r="M28">
            <v>-0.05</v>
          </cell>
          <cell r="N28">
            <v>96768.34</v>
          </cell>
          <cell r="O28" t="str">
            <v>;</v>
          </cell>
        </row>
        <row r="29">
          <cell r="A29">
            <v>93</v>
          </cell>
          <cell r="B29" t="str">
            <v>;E74</v>
          </cell>
          <cell r="D29" t="str">
            <v>;A-</v>
          </cell>
          <cell r="E29">
            <v>93</v>
          </cell>
          <cell r="F29" t="str">
            <v>;ELIANA DE CARVALHO DIAS</v>
          </cell>
          <cell r="G29">
            <v>1.6588000000000001</v>
          </cell>
          <cell r="H29">
            <v>237096</v>
          </cell>
          <cell r="I29">
            <v>0</v>
          </cell>
          <cell r="J29">
            <v>18545.32</v>
          </cell>
          <cell r="K29">
            <v>0</v>
          </cell>
          <cell r="L29">
            <v>0</v>
          </cell>
          <cell r="M29">
            <v>6073.92</v>
          </cell>
          <cell r="N29">
            <v>249567.4</v>
          </cell>
          <cell r="O29" t="str">
            <v>;</v>
          </cell>
        </row>
        <row r="30">
          <cell r="A30">
            <v>94</v>
          </cell>
          <cell r="B30" t="str">
            <v>;E74</v>
          </cell>
          <cell r="D30" t="str">
            <v>;A-</v>
          </cell>
          <cell r="E30">
            <v>94</v>
          </cell>
          <cell r="F30" t="str">
            <v>;CICERO VICTOR FRANCO FACCIOLLA</v>
          </cell>
          <cell r="G30">
            <v>1.6588000000000001</v>
          </cell>
          <cell r="H30">
            <v>54017.26</v>
          </cell>
          <cell r="I30">
            <v>0</v>
          </cell>
          <cell r="J30">
            <v>1206.8499999999999</v>
          </cell>
          <cell r="K30">
            <v>0</v>
          </cell>
          <cell r="L30">
            <v>0</v>
          </cell>
          <cell r="M30">
            <v>0</v>
          </cell>
          <cell r="N30">
            <v>55224.11</v>
          </cell>
          <cell r="O30" t="str">
            <v>;</v>
          </cell>
        </row>
        <row r="31">
          <cell r="A31">
            <v>101</v>
          </cell>
          <cell r="B31" t="str">
            <v>;E74</v>
          </cell>
          <cell r="D31" t="str">
            <v>;A-</v>
          </cell>
          <cell r="E31">
            <v>101</v>
          </cell>
          <cell r="F31" t="str">
            <v>;MARCO AURELIO VILELA OLIVEIRA</v>
          </cell>
          <cell r="G31">
            <v>1.6588000000000001</v>
          </cell>
          <cell r="H31">
            <v>256728.15</v>
          </cell>
          <cell r="I31">
            <v>34610.879999999997</v>
          </cell>
          <cell r="J31">
            <v>18438.43</v>
          </cell>
          <cell r="K31">
            <v>0</v>
          </cell>
          <cell r="L31">
            <v>0</v>
          </cell>
          <cell r="M31">
            <v>70597.38</v>
          </cell>
          <cell r="N31">
            <v>239180.08</v>
          </cell>
          <cell r="O31" t="str">
            <v>;</v>
          </cell>
        </row>
        <row r="32">
          <cell r="A32">
            <v>102</v>
          </cell>
          <cell r="B32" t="str">
            <v>;E74</v>
          </cell>
          <cell r="D32" t="str">
            <v>;A-</v>
          </cell>
          <cell r="E32">
            <v>102</v>
          </cell>
          <cell r="F32" t="str">
            <v>;GABRIEL RUSSO FILHO</v>
          </cell>
          <cell r="G32">
            <v>1.6588000000000001</v>
          </cell>
          <cell r="H32">
            <v>134794.76999999999</v>
          </cell>
          <cell r="I32">
            <v>12116.21</v>
          </cell>
          <cell r="J32">
            <v>4997.5200000000004</v>
          </cell>
          <cell r="K32">
            <v>220.73</v>
          </cell>
          <cell r="L32">
            <v>88.16</v>
          </cell>
          <cell r="M32">
            <v>11202.89</v>
          </cell>
          <cell r="N32">
            <v>141014.5</v>
          </cell>
          <cell r="O32" t="str">
            <v>;</v>
          </cell>
        </row>
        <row r="33">
          <cell r="A33">
            <v>103</v>
          </cell>
          <cell r="B33" t="str">
            <v>;E74</v>
          </cell>
          <cell r="D33" t="str">
            <v>;A-</v>
          </cell>
          <cell r="E33">
            <v>103</v>
          </cell>
          <cell r="F33" t="str">
            <v>;LUIZ PAULO NOGUEIRA JUNQUEIRA</v>
          </cell>
          <cell r="G33">
            <v>1.68143</v>
          </cell>
          <cell r="H33">
            <v>64568.36</v>
          </cell>
          <cell r="I33">
            <v>0</v>
          </cell>
          <cell r="J33">
            <v>2543.2399999999998</v>
          </cell>
          <cell r="K33">
            <v>0</v>
          </cell>
          <cell r="L33">
            <v>0</v>
          </cell>
          <cell r="M33">
            <v>0</v>
          </cell>
          <cell r="N33">
            <v>67111.600000000006</v>
          </cell>
          <cell r="O33" t="str">
            <v>;</v>
          </cell>
        </row>
        <row r="34">
          <cell r="A34">
            <v>104</v>
          </cell>
          <cell r="B34" t="str">
            <v>;E74</v>
          </cell>
          <cell r="D34" t="str">
            <v>;A-</v>
          </cell>
          <cell r="E34">
            <v>104</v>
          </cell>
          <cell r="F34" t="str">
            <v>;ROBERT SASSON</v>
          </cell>
          <cell r="G34">
            <v>1.68143</v>
          </cell>
          <cell r="H34">
            <v>149897.5</v>
          </cell>
          <cell r="I34">
            <v>0</v>
          </cell>
          <cell r="J34">
            <v>2381.06</v>
          </cell>
          <cell r="K34">
            <v>0</v>
          </cell>
          <cell r="L34">
            <v>0</v>
          </cell>
          <cell r="M34">
            <v>0</v>
          </cell>
          <cell r="N34">
            <v>152278.56</v>
          </cell>
          <cell r="O34" t="str">
            <v>;</v>
          </cell>
        </row>
        <row r="35">
          <cell r="A35">
            <v>111</v>
          </cell>
          <cell r="B35" t="str">
            <v>;E74</v>
          </cell>
          <cell r="D35" t="str">
            <v>;A-</v>
          </cell>
          <cell r="E35">
            <v>111</v>
          </cell>
          <cell r="F35" t="str">
            <v>;HENRIQUE VIEIRA DE CAMARGO</v>
          </cell>
          <cell r="G35">
            <v>1.7040500000000001</v>
          </cell>
          <cell r="H35">
            <v>134622.66</v>
          </cell>
          <cell r="I35">
            <v>49.52</v>
          </cell>
          <cell r="J35">
            <v>15574.86</v>
          </cell>
          <cell r="K35">
            <v>0</v>
          </cell>
          <cell r="L35">
            <v>0</v>
          </cell>
          <cell r="M35">
            <v>2256.4</v>
          </cell>
          <cell r="N35">
            <v>147990.64000000001</v>
          </cell>
          <cell r="O35" t="str">
            <v>;</v>
          </cell>
        </row>
        <row r="36">
          <cell r="A36">
            <v>112</v>
          </cell>
          <cell r="B36" t="str">
            <v>;E74</v>
          </cell>
          <cell r="D36" t="str">
            <v>;A-</v>
          </cell>
          <cell r="E36">
            <v>112</v>
          </cell>
          <cell r="F36" t="str">
            <v>;EDMUR VAZ PIMENTEL</v>
          </cell>
          <cell r="G36">
            <v>1.68143</v>
          </cell>
          <cell r="H36">
            <v>52963.68</v>
          </cell>
          <cell r="I36">
            <v>0</v>
          </cell>
          <cell r="J36">
            <v>2556.7600000000002</v>
          </cell>
          <cell r="K36">
            <v>0</v>
          </cell>
          <cell r="L36">
            <v>1.97</v>
          </cell>
          <cell r="M36">
            <v>148.57</v>
          </cell>
          <cell r="N36">
            <v>55373.84</v>
          </cell>
          <cell r="O36" t="str">
            <v>;</v>
          </cell>
        </row>
        <row r="37">
          <cell r="A37">
            <v>114</v>
          </cell>
          <cell r="B37" t="str">
            <v>;E74</v>
          </cell>
          <cell r="D37" t="str">
            <v>;A-</v>
          </cell>
          <cell r="E37">
            <v>114</v>
          </cell>
          <cell r="F37" t="str">
            <v>;LUIZ CARLOS CARVALHAES DE FARIA</v>
          </cell>
          <cell r="G37">
            <v>1.68143</v>
          </cell>
          <cell r="H37">
            <v>50467.6</v>
          </cell>
          <cell r="I37">
            <v>0</v>
          </cell>
          <cell r="J37">
            <v>1145.67</v>
          </cell>
          <cell r="K37">
            <v>0</v>
          </cell>
          <cell r="L37">
            <v>0</v>
          </cell>
          <cell r="M37">
            <v>0</v>
          </cell>
          <cell r="N37">
            <v>51613.27</v>
          </cell>
          <cell r="O37" t="str">
            <v>;</v>
          </cell>
        </row>
        <row r="38">
          <cell r="A38">
            <v>121</v>
          </cell>
          <cell r="B38" t="str">
            <v>;E74</v>
          </cell>
          <cell r="D38" t="str">
            <v>;A-</v>
          </cell>
          <cell r="E38">
            <v>121</v>
          </cell>
          <cell r="F38" t="str">
            <v>;LUCIA MITIKO YOSHITA</v>
          </cell>
          <cell r="G38">
            <v>1.8234300000000001</v>
          </cell>
          <cell r="H38">
            <v>63723.01</v>
          </cell>
          <cell r="I38">
            <v>11415.02</v>
          </cell>
          <cell r="J38">
            <v>5558.36</v>
          </cell>
          <cell r="K38">
            <v>0</v>
          </cell>
          <cell r="L38">
            <v>0</v>
          </cell>
          <cell r="M38">
            <v>10.55</v>
          </cell>
          <cell r="N38">
            <v>80685.84</v>
          </cell>
          <cell r="O38" t="str">
            <v>;</v>
          </cell>
        </row>
        <row r="39">
          <cell r="A39">
            <v>123</v>
          </cell>
          <cell r="B39" t="str">
            <v>;E74</v>
          </cell>
          <cell r="D39" t="str">
            <v>;A-</v>
          </cell>
          <cell r="E39">
            <v>123</v>
          </cell>
          <cell r="F39" t="str">
            <v>;MARIO SOMA JUNIOR</v>
          </cell>
          <cell r="G39">
            <v>1.68143</v>
          </cell>
          <cell r="H39">
            <v>99667.6</v>
          </cell>
          <cell r="I39">
            <v>222.54</v>
          </cell>
          <cell r="J39">
            <v>4456.92</v>
          </cell>
          <cell r="K39">
            <v>265.25</v>
          </cell>
          <cell r="L39">
            <v>281.61</v>
          </cell>
          <cell r="M39">
            <v>257.05</v>
          </cell>
          <cell r="N39">
            <v>104636.87</v>
          </cell>
          <cell r="O39" t="str">
            <v>;</v>
          </cell>
        </row>
        <row r="40">
          <cell r="A40">
            <v>124</v>
          </cell>
          <cell r="B40" t="str">
            <v>;E74</v>
          </cell>
          <cell r="D40" t="str">
            <v>;A-</v>
          </cell>
          <cell r="E40">
            <v>124</v>
          </cell>
          <cell r="F40" t="str">
            <v>;LUIZ ANTONIO GOMIERO JR</v>
          </cell>
          <cell r="G40">
            <v>1.68143</v>
          </cell>
          <cell r="H40">
            <v>180716.82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180716.82</v>
          </cell>
          <cell r="O40" t="str">
            <v>;</v>
          </cell>
        </row>
        <row r="41">
          <cell r="A41">
            <v>131</v>
          </cell>
          <cell r="B41" t="str">
            <v>;E74</v>
          </cell>
          <cell r="D41" t="str">
            <v>;A-</v>
          </cell>
          <cell r="E41">
            <v>131</v>
          </cell>
          <cell r="F41" t="str">
            <v>;LAZINHO MONTEIRO JUNIOR</v>
          </cell>
          <cell r="G41">
            <v>1.68143</v>
          </cell>
          <cell r="H41">
            <v>179125.21</v>
          </cell>
          <cell r="I41">
            <v>34579.96</v>
          </cell>
          <cell r="J41">
            <v>17097.28</v>
          </cell>
          <cell r="K41">
            <v>0</v>
          </cell>
          <cell r="L41">
            <v>0</v>
          </cell>
          <cell r="M41">
            <v>23622.53</v>
          </cell>
          <cell r="N41">
            <v>207179.92</v>
          </cell>
          <cell r="O41" t="str">
            <v>;</v>
          </cell>
        </row>
        <row r="42">
          <cell r="A42">
            <v>132</v>
          </cell>
          <cell r="B42" t="str">
            <v>;E74</v>
          </cell>
          <cell r="D42" t="str">
            <v>;A-</v>
          </cell>
          <cell r="E42">
            <v>132</v>
          </cell>
          <cell r="F42" t="str">
            <v>;ANTONIO SALGADO PERES  NETO</v>
          </cell>
          <cell r="G42">
            <v>1.68143</v>
          </cell>
          <cell r="H42">
            <v>13133.75</v>
          </cell>
          <cell r="I42">
            <v>866.25</v>
          </cell>
          <cell r="J42">
            <v>451.55</v>
          </cell>
          <cell r="K42">
            <v>84.79</v>
          </cell>
          <cell r="L42">
            <v>41.01</v>
          </cell>
          <cell r="M42">
            <v>2.2200000000000002</v>
          </cell>
          <cell r="N42">
            <v>14575.13</v>
          </cell>
          <cell r="O42" t="str">
            <v>;</v>
          </cell>
        </row>
        <row r="43">
          <cell r="A43">
            <v>133</v>
          </cell>
          <cell r="B43" t="str">
            <v>;E74</v>
          </cell>
          <cell r="D43" t="str">
            <v>;A-</v>
          </cell>
          <cell r="E43">
            <v>133</v>
          </cell>
          <cell r="F43" t="str">
            <v>;MARCO ANTONIO R BRAZ CANCADO</v>
          </cell>
          <cell r="G43">
            <v>1.68143</v>
          </cell>
          <cell r="H43">
            <v>55648.21</v>
          </cell>
          <cell r="I43">
            <v>0</v>
          </cell>
          <cell r="J43">
            <v>3790.85</v>
          </cell>
          <cell r="K43">
            <v>0</v>
          </cell>
          <cell r="L43">
            <v>1.5</v>
          </cell>
          <cell r="M43">
            <v>0.01</v>
          </cell>
          <cell r="N43">
            <v>59440.55</v>
          </cell>
          <cell r="O43" t="str">
            <v>;</v>
          </cell>
        </row>
        <row r="44">
          <cell r="A44">
            <v>141</v>
          </cell>
          <cell r="B44" t="str">
            <v>;E74</v>
          </cell>
          <cell r="D44" t="str">
            <v>;A-</v>
          </cell>
          <cell r="E44">
            <v>141</v>
          </cell>
          <cell r="F44" t="str">
            <v>;SERGIO BARBOSA DI NINNO</v>
          </cell>
          <cell r="G44">
            <v>1.7411099999999999</v>
          </cell>
          <cell r="H44">
            <v>62625.32</v>
          </cell>
          <cell r="I44">
            <v>0</v>
          </cell>
          <cell r="J44">
            <v>2633.57</v>
          </cell>
          <cell r="K44">
            <v>0</v>
          </cell>
          <cell r="L44">
            <v>0</v>
          </cell>
          <cell r="M44">
            <v>-4.28</v>
          </cell>
          <cell r="N44">
            <v>65263.17</v>
          </cell>
          <cell r="O44" t="str">
            <v>;</v>
          </cell>
        </row>
        <row r="45">
          <cell r="A45">
            <v>142</v>
          </cell>
          <cell r="B45" t="str">
            <v>;E74</v>
          </cell>
          <cell r="D45" t="str">
            <v>;A-</v>
          </cell>
          <cell r="E45">
            <v>142</v>
          </cell>
          <cell r="F45" t="str">
            <v>;JOSE ROBERTO REDONDO</v>
          </cell>
          <cell r="G45">
            <v>1.7411099999999999</v>
          </cell>
          <cell r="H45">
            <v>85804.14</v>
          </cell>
          <cell r="I45">
            <v>28790.3</v>
          </cell>
          <cell r="J45">
            <v>8990.7800000000007</v>
          </cell>
          <cell r="K45">
            <v>0</v>
          </cell>
          <cell r="L45">
            <v>0</v>
          </cell>
          <cell r="M45">
            <v>4.6399999999999997</v>
          </cell>
          <cell r="N45">
            <v>123580.58</v>
          </cell>
          <cell r="O45" t="str">
            <v>;</v>
          </cell>
        </row>
        <row r="46">
          <cell r="A46">
            <v>143</v>
          </cell>
          <cell r="B46" t="str">
            <v>;E74</v>
          </cell>
          <cell r="D46" t="str">
            <v>;A-</v>
          </cell>
          <cell r="E46">
            <v>143</v>
          </cell>
          <cell r="F46" t="str">
            <v>;MARCELO MISKOLCI</v>
          </cell>
          <cell r="G46">
            <v>1.68143</v>
          </cell>
          <cell r="H46">
            <v>45956.37</v>
          </cell>
          <cell r="I46">
            <v>0</v>
          </cell>
          <cell r="J46">
            <v>2421.9699999999998</v>
          </cell>
          <cell r="K46">
            <v>0</v>
          </cell>
          <cell r="L46">
            <v>0</v>
          </cell>
          <cell r="M46">
            <v>675.71</v>
          </cell>
          <cell r="N46">
            <v>47702.63</v>
          </cell>
          <cell r="O46" t="str">
            <v>;</v>
          </cell>
        </row>
        <row r="47">
          <cell r="A47">
            <v>143</v>
          </cell>
          <cell r="B47" t="str">
            <v>;E74</v>
          </cell>
          <cell r="D47" t="str">
            <v>;A-</v>
          </cell>
          <cell r="E47">
            <v>143</v>
          </cell>
          <cell r="F47" t="str">
            <v>;ELEFTHERIOS MASMANIDIS</v>
          </cell>
          <cell r="G47">
            <v>1.68143</v>
          </cell>
          <cell r="H47">
            <v>5040</v>
          </cell>
          <cell r="I47">
            <v>0</v>
          </cell>
          <cell r="J47">
            <v>854.85</v>
          </cell>
          <cell r="K47">
            <v>0</v>
          </cell>
          <cell r="L47">
            <v>0</v>
          </cell>
          <cell r="M47">
            <v>0</v>
          </cell>
          <cell r="N47">
            <v>5894.85</v>
          </cell>
          <cell r="O47" t="str">
            <v>;</v>
          </cell>
        </row>
        <row r="48">
          <cell r="A48">
            <v>144</v>
          </cell>
          <cell r="B48" t="str">
            <v>;E74</v>
          </cell>
          <cell r="D48" t="str">
            <v>;A-</v>
          </cell>
          <cell r="E48">
            <v>144</v>
          </cell>
          <cell r="F48" t="str">
            <v>;MARCELO FERNANDO DA ROCHA LIMA</v>
          </cell>
          <cell r="G48">
            <v>1.68143</v>
          </cell>
          <cell r="H48">
            <v>47494.99</v>
          </cell>
          <cell r="I48">
            <v>0</v>
          </cell>
          <cell r="J48">
            <v>1297.5899999999999</v>
          </cell>
          <cell r="K48">
            <v>0</v>
          </cell>
          <cell r="L48">
            <v>0</v>
          </cell>
          <cell r="M48">
            <v>0</v>
          </cell>
          <cell r="N48">
            <v>48792.58</v>
          </cell>
          <cell r="O48" t="str">
            <v>;</v>
          </cell>
        </row>
        <row r="49">
          <cell r="A49">
            <v>151</v>
          </cell>
          <cell r="B49" t="str">
            <v>;E74</v>
          </cell>
          <cell r="D49" t="str">
            <v>;A-</v>
          </cell>
          <cell r="E49">
            <v>151</v>
          </cell>
          <cell r="F49" t="str">
            <v>;MARCO AURELIO VICARI SARACENI</v>
          </cell>
          <cell r="G49">
            <v>1.7411099999999999</v>
          </cell>
          <cell r="H49">
            <v>91181.77</v>
          </cell>
          <cell r="I49">
            <v>34379.35</v>
          </cell>
          <cell r="J49">
            <v>9733.09</v>
          </cell>
          <cell r="K49">
            <v>0</v>
          </cell>
          <cell r="L49">
            <v>33.32</v>
          </cell>
          <cell r="M49">
            <v>5963.53</v>
          </cell>
          <cell r="N49">
            <v>129364</v>
          </cell>
          <cell r="O49" t="str">
            <v>;</v>
          </cell>
        </row>
        <row r="50">
          <cell r="A50">
            <v>152</v>
          </cell>
          <cell r="B50" t="str">
            <v>;E74</v>
          </cell>
          <cell r="D50" t="str">
            <v>;A-</v>
          </cell>
          <cell r="E50">
            <v>152</v>
          </cell>
          <cell r="F50" t="str">
            <v>;LUIS HAMILTON C. DE SOUZA</v>
          </cell>
          <cell r="G50">
            <v>1.7411099999999999</v>
          </cell>
          <cell r="H50">
            <v>203322</v>
          </cell>
          <cell r="I50">
            <v>0</v>
          </cell>
          <cell r="J50">
            <v>7414.4</v>
          </cell>
          <cell r="K50">
            <v>0</v>
          </cell>
          <cell r="L50">
            <v>0</v>
          </cell>
          <cell r="M50">
            <v>9487.0400000000009</v>
          </cell>
          <cell r="N50">
            <v>201249.36</v>
          </cell>
          <cell r="O50" t="str">
            <v>;</v>
          </cell>
        </row>
        <row r="51">
          <cell r="A51">
            <v>153</v>
          </cell>
          <cell r="B51" t="str">
            <v>;E74</v>
          </cell>
          <cell r="D51" t="str">
            <v>;A-</v>
          </cell>
          <cell r="E51">
            <v>153</v>
          </cell>
          <cell r="F51" t="str">
            <v>;THOMAS BARTHEL</v>
          </cell>
          <cell r="G51">
            <v>1.68143</v>
          </cell>
          <cell r="H51">
            <v>147079.24</v>
          </cell>
          <cell r="I51">
            <v>13091.1</v>
          </cell>
          <cell r="J51">
            <v>4091.92</v>
          </cell>
          <cell r="K51">
            <v>0</v>
          </cell>
          <cell r="L51">
            <v>7.02</v>
          </cell>
          <cell r="M51">
            <v>0</v>
          </cell>
          <cell r="N51">
            <v>164269.28</v>
          </cell>
          <cell r="O51" t="str">
            <v>;</v>
          </cell>
        </row>
        <row r="52">
          <cell r="A52">
            <v>154</v>
          </cell>
          <cell r="B52" t="str">
            <v>;E74</v>
          </cell>
          <cell r="D52" t="str">
            <v>;A-</v>
          </cell>
          <cell r="E52">
            <v>154</v>
          </cell>
          <cell r="F52" t="str">
            <v>;CELSO KIYOYUKI KUWABARA</v>
          </cell>
          <cell r="G52">
            <v>1.68143</v>
          </cell>
          <cell r="H52">
            <v>122589.49</v>
          </cell>
          <cell r="I52">
            <v>19203.8</v>
          </cell>
          <cell r="J52">
            <v>5999.12</v>
          </cell>
          <cell r="K52">
            <v>0</v>
          </cell>
          <cell r="L52">
            <v>0</v>
          </cell>
          <cell r="M52">
            <v>0</v>
          </cell>
          <cell r="N52">
            <v>147792.41</v>
          </cell>
          <cell r="O52" t="str">
            <v>;</v>
          </cell>
        </row>
        <row r="53">
          <cell r="A53" t="str">
            <v>M23</v>
          </cell>
          <cell r="B53" t="str">
            <v>;E74</v>
          </cell>
          <cell r="D53" t="str">
            <v>M</v>
          </cell>
          <cell r="E53">
            <v>23</v>
          </cell>
          <cell r="F53" t="str">
            <v>M;JECHIEL BUCHMAN</v>
          </cell>
          <cell r="G53">
            <v>0</v>
          </cell>
          <cell r="H53">
            <v>3720</v>
          </cell>
          <cell r="I53">
            <v>0</v>
          </cell>
          <cell r="J53">
            <v>320.35000000000002</v>
          </cell>
          <cell r="K53">
            <v>5.55</v>
          </cell>
          <cell r="L53">
            <v>2.19</v>
          </cell>
          <cell r="M53">
            <v>0</v>
          </cell>
          <cell r="N53">
            <v>4048.09</v>
          </cell>
          <cell r="O53" t="str">
            <v>;</v>
          </cell>
        </row>
        <row r="54">
          <cell r="A54" t="str">
            <v>M31</v>
          </cell>
          <cell r="B54" t="str">
            <v>;E74</v>
          </cell>
          <cell r="D54" t="str">
            <v>M</v>
          </cell>
          <cell r="E54">
            <v>31</v>
          </cell>
          <cell r="F54" t="str">
            <v>M;CELSO LUIZ DE MOURA CARNEIRO</v>
          </cell>
          <cell r="G54">
            <v>0</v>
          </cell>
          <cell r="H54">
            <v>3948.75</v>
          </cell>
          <cell r="I54">
            <v>0</v>
          </cell>
          <cell r="J54">
            <v>308.8</v>
          </cell>
          <cell r="K54">
            <v>0</v>
          </cell>
          <cell r="L54">
            <v>1.72</v>
          </cell>
          <cell r="M54">
            <v>0</v>
          </cell>
          <cell r="N54">
            <v>4259.2700000000004</v>
          </cell>
          <cell r="O54" t="str">
            <v>;</v>
          </cell>
        </row>
        <row r="55">
          <cell r="A55" t="str">
            <v>M32</v>
          </cell>
          <cell r="B55" t="str">
            <v>;E74</v>
          </cell>
          <cell r="D55" t="str">
            <v>M</v>
          </cell>
          <cell r="E55">
            <v>32</v>
          </cell>
          <cell r="F55" t="str">
            <v>M;EDUARDO HONORA</v>
          </cell>
          <cell r="G55">
            <v>0</v>
          </cell>
          <cell r="H55">
            <v>4740</v>
          </cell>
          <cell r="I55">
            <v>0</v>
          </cell>
          <cell r="J55">
            <v>384.29</v>
          </cell>
          <cell r="K55">
            <v>0</v>
          </cell>
          <cell r="L55">
            <v>0.56999999999999995</v>
          </cell>
          <cell r="M55">
            <v>0</v>
          </cell>
          <cell r="N55">
            <v>5124.8599999999997</v>
          </cell>
          <cell r="O55" t="str">
            <v>;</v>
          </cell>
        </row>
        <row r="56">
          <cell r="A56" t="str">
            <v>M33</v>
          </cell>
          <cell r="B56" t="str">
            <v>;E74</v>
          </cell>
          <cell r="D56" t="str">
            <v>M</v>
          </cell>
          <cell r="E56">
            <v>33</v>
          </cell>
          <cell r="F56" t="str">
            <v>M;AYRTON SANTOS LOBOSCO FARAH</v>
          </cell>
          <cell r="G56">
            <v>0</v>
          </cell>
          <cell r="H56">
            <v>4335.38</v>
          </cell>
          <cell r="I56">
            <v>0</v>
          </cell>
          <cell r="J56">
            <v>549.58000000000004</v>
          </cell>
          <cell r="K56">
            <v>0</v>
          </cell>
          <cell r="L56">
            <v>0</v>
          </cell>
          <cell r="M56">
            <v>0</v>
          </cell>
          <cell r="N56">
            <v>4884.96</v>
          </cell>
          <cell r="O56" t="str">
            <v>;</v>
          </cell>
        </row>
        <row r="57">
          <cell r="A57" t="str">
            <v>M34</v>
          </cell>
          <cell r="B57" t="str">
            <v>;E74</v>
          </cell>
          <cell r="D57" t="str">
            <v>M</v>
          </cell>
          <cell r="E57">
            <v>34</v>
          </cell>
          <cell r="F57" t="str">
            <v>M;MARIO CESAR VALLILO</v>
          </cell>
          <cell r="G57">
            <v>0</v>
          </cell>
          <cell r="H57">
            <v>100</v>
          </cell>
          <cell r="I57">
            <v>0</v>
          </cell>
          <cell r="J57">
            <v>0.24</v>
          </cell>
          <cell r="K57">
            <v>0</v>
          </cell>
          <cell r="L57">
            <v>0</v>
          </cell>
          <cell r="M57">
            <v>0</v>
          </cell>
          <cell r="N57">
            <v>100.24</v>
          </cell>
          <cell r="O57" t="str">
            <v>;</v>
          </cell>
        </row>
        <row r="58">
          <cell r="A58" t="str">
            <v>M41</v>
          </cell>
          <cell r="B58" t="str">
            <v>;E74</v>
          </cell>
          <cell r="D58" t="str">
            <v>M</v>
          </cell>
          <cell r="E58">
            <v>41</v>
          </cell>
          <cell r="F58" t="str">
            <v>M;MAURICIO BERTELLOTTI</v>
          </cell>
          <cell r="G58">
            <v>0</v>
          </cell>
          <cell r="H58">
            <v>165</v>
          </cell>
          <cell r="I58">
            <v>0</v>
          </cell>
          <cell r="J58">
            <v>7.99</v>
          </cell>
          <cell r="K58">
            <v>0</v>
          </cell>
          <cell r="L58">
            <v>0</v>
          </cell>
          <cell r="M58">
            <v>0</v>
          </cell>
          <cell r="N58">
            <v>172.99</v>
          </cell>
          <cell r="O58" t="str">
            <v>;</v>
          </cell>
        </row>
        <row r="59">
          <cell r="A59" t="str">
            <v>M42</v>
          </cell>
          <cell r="B59" t="str">
            <v>;E74</v>
          </cell>
          <cell r="D59" t="str">
            <v>M</v>
          </cell>
          <cell r="E59">
            <v>42</v>
          </cell>
          <cell r="F59" t="str">
            <v>M;JOAO CARVALHO DE MORAES</v>
          </cell>
          <cell r="G59">
            <v>0</v>
          </cell>
          <cell r="H59">
            <v>5614.35</v>
          </cell>
          <cell r="I59">
            <v>0</v>
          </cell>
          <cell r="J59">
            <v>680.03</v>
          </cell>
          <cell r="K59">
            <v>8.23</v>
          </cell>
          <cell r="L59">
            <v>0.55000000000000004</v>
          </cell>
          <cell r="M59">
            <v>-0.13</v>
          </cell>
          <cell r="N59">
            <v>6303.29</v>
          </cell>
          <cell r="O59" t="str">
            <v>;</v>
          </cell>
        </row>
        <row r="60">
          <cell r="A60" t="str">
            <v>M43</v>
          </cell>
          <cell r="B60" t="str">
            <v>;E74</v>
          </cell>
          <cell r="D60" t="str">
            <v>M</v>
          </cell>
          <cell r="E60">
            <v>43</v>
          </cell>
          <cell r="F60" t="str">
            <v>M;FABIO JOSE DO NASCIMENTO</v>
          </cell>
          <cell r="G60">
            <v>0</v>
          </cell>
          <cell r="H60">
            <v>5048.96</v>
          </cell>
          <cell r="I60">
            <v>0</v>
          </cell>
          <cell r="J60">
            <v>0.83</v>
          </cell>
          <cell r="K60">
            <v>0</v>
          </cell>
          <cell r="L60">
            <v>1.38</v>
          </cell>
          <cell r="M60">
            <v>0</v>
          </cell>
          <cell r="N60">
            <v>5051.17</v>
          </cell>
          <cell r="O60" t="str">
            <v>;</v>
          </cell>
        </row>
        <row r="61">
          <cell r="A61" t="str">
            <v>M44</v>
          </cell>
          <cell r="B61" t="str">
            <v>;E74</v>
          </cell>
          <cell r="D61" t="str">
            <v>M</v>
          </cell>
          <cell r="E61">
            <v>44</v>
          </cell>
          <cell r="F61" t="str">
            <v>M;MILTON DIAFERIA SALGADO</v>
          </cell>
          <cell r="G61">
            <v>0</v>
          </cell>
          <cell r="H61">
            <v>7705.08</v>
          </cell>
          <cell r="I61">
            <v>0</v>
          </cell>
          <cell r="J61">
            <v>816.94</v>
          </cell>
          <cell r="K61">
            <v>0</v>
          </cell>
          <cell r="L61">
            <v>0</v>
          </cell>
          <cell r="M61">
            <v>-0.15</v>
          </cell>
          <cell r="N61">
            <v>8522.17</v>
          </cell>
          <cell r="O61" t="str">
            <v>;</v>
          </cell>
        </row>
        <row r="62">
          <cell r="A62" t="str">
            <v>M52</v>
          </cell>
          <cell r="B62" t="str">
            <v>;E74</v>
          </cell>
          <cell r="D62" t="str">
            <v>M</v>
          </cell>
          <cell r="E62">
            <v>52</v>
          </cell>
          <cell r="F62" t="str">
            <v>M;ANDREA VASCONCELOS DE OLIVEIRA</v>
          </cell>
          <cell r="G62">
            <v>0</v>
          </cell>
          <cell r="H62">
            <v>5937.25</v>
          </cell>
          <cell r="I62">
            <v>0</v>
          </cell>
          <cell r="J62">
            <v>527.49</v>
          </cell>
          <cell r="K62">
            <v>0</v>
          </cell>
          <cell r="L62">
            <v>0</v>
          </cell>
          <cell r="M62">
            <v>0</v>
          </cell>
          <cell r="N62">
            <v>6464.74</v>
          </cell>
          <cell r="O62" t="str">
            <v>;</v>
          </cell>
        </row>
        <row r="63">
          <cell r="A63" t="str">
            <v>M53</v>
          </cell>
          <cell r="B63" t="str">
            <v>;E74</v>
          </cell>
          <cell r="D63" t="str">
            <v>M</v>
          </cell>
          <cell r="E63">
            <v>53</v>
          </cell>
          <cell r="F63" t="str">
            <v>M;SERGIO HENRIQUE FUCHS</v>
          </cell>
          <cell r="G63">
            <v>0</v>
          </cell>
          <cell r="H63">
            <v>3781.52</v>
          </cell>
          <cell r="I63">
            <v>0</v>
          </cell>
          <cell r="J63">
            <v>211.77</v>
          </cell>
          <cell r="K63">
            <v>0</v>
          </cell>
          <cell r="L63">
            <v>0</v>
          </cell>
          <cell r="M63">
            <v>-0.31</v>
          </cell>
          <cell r="N63">
            <v>3993.6</v>
          </cell>
          <cell r="O63" t="str">
            <v>;</v>
          </cell>
        </row>
        <row r="64">
          <cell r="A64" t="str">
            <v>M61</v>
          </cell>
          <cell r="B64" t="str">
            <v>;E74</v>
          </cell>
          <cell r="D64" t="str">
            <v>M</v>
          </cell>
          <cell r="E64">
            <v>61</v>
          </cell>
          <cell r="F64" t="str">
            <v>M;DENISE ALVARES DA SILVA</v>
          </cell>
          <cell r="G64">
            <v>0</v>
          </cell>
          <cell r="H64">
            <v>7529.99</v>
          </cell>
          <cell r="I64">
            <v>0</v>
          </cell>
          <cell r="J64">
            <v>885.01</v>
          </cell>
          <cell r="K64">
            <v>0</v>
          </cell>
          <cell r="L64">
            <v>0</v>
          </cell>
          <cell r="M64">
            <v>-5.73</v>
          </cell>
          <cell r="N64">
            <v>8420.73</v>
          </cell>
          <cell r="O64" t="str">
            <v>;</v>
          </cell>
        </row>
        <row r="65">
          <cell r="A65" t="str">
            <v>M62</v>
          </cell>
          <cell r="B65" t="str">
            <v>;E74</v>
          </cell>
          <cell r="D65" t="str">
            <v>M</v>
          </cell>
          <cell r="E65">
            <v>62</v>
          </cell>
          <cell r="F65" t="str">
            <v>M;LUIZ DANIEL DE CAMPOS</v>
          </cell>
          <cell r="G65">
            <v>0</v>
          </cell>
          <cell r="H65">
            <v>3555</v>
          </cell>
          <cell r="I65">
            <v>0</v>
          </cell>
          <cell r="J65">
            <v>44.46</v>
          </cell>
          <cell r="K65">
            <v>0</v>
          </cell>
          <cell r="L65">
            <v>0</v>
          </cell>
          <cell r="M65">
            <v>45.02</v>
          </cell>
          <cell r="N65">
            <v>3554.44</v>
          </cell>
          <cell r="O65" t="str">
            <v>;</v>
          </cell>
        </row>
        <row r="66">
          <cell r="A66" t="str">
            <v>M63</v>
          </cell>
          <cell r="B66" t="str">
            <v>;E74</v>
          </cell>
          <cell r="D66" t="str">
            <v>M</v>
          </cell>
          <cell r="E66">
            <v>63</v>
          </cell>
          <cell r="F66" t="str">
            <v>M;JULIO CEZAR ARIAS SAEZ</v>
          </cell>
          <cell r="G66">
            <v>0</v>
          </cell>
          <cell r="H66">
            <v>995.01</v>
          </cell>
          <cell r="I66">
            <v>0</v>
          </cell>
          <cell r="J66">
            <v>62.9</v>
          </cell>
          <cell r="K66">
            <v>0</v>
          </cell>
          <cell r="L66">
            <v>0</v>
          </cell>
          <cell r="M66">
            <v>-0.23</v>
          </cell>
          <cell r="N66">
            <v>1058.1400000000001</v>
          </cell>
          <cell r="O66" t="str">
            <v>;</v>
          </cell>
        </row>
        <row r="67">
          <cell r="A67" t="str">
            <v>M71</v>
          </cell>
          <cell r="B67" t="str">
            <v>;E74</v>
          </cell>
          <cell r="D67" t="str">
            <v>M</v>
          </cell>
          <cell r="E67">
            <v>71</v>
          </cell>
          <cell r="F67" t="str">
            <v>M;ROBERTO BENEDITO CRISPPI</v>
          </cell>
          <cell r="G67">
            <v>0</v>
          </cell>
          <cell r="H67">
            <v>1620</v>
          </cell>
          <cell r="I67">
            <v>0</v>
          </cell>
          <cell r="J67">
            <v>0.99</v>
          </cell>
          <cell r="K67">
            <v>6.49</v>
          </cell>
          <cell r="L67">
            <v>2.17</v>
          </cell>
          <cell r="M67">
            <v>0</v>
          </cell>
          <cell r="N67">
            <v>1629.65</v>
          </cell>
          <cell r="O67" t="str">
            <v>;</v>
          </cell>
        </row>
        <row r="68">
          <cell r="A68" t="str">
            <v>M72</v>
          </cell>
          <cell r="B68" t="str">
            <v>;E74</v>
          </cell>
          <cell r="D68" t="str">
            <v>M</v>
          </cell>
          <cell r="E68">
            <v>72</v>
          </cell>
          <cell r="F68" t="str">
            <v>M;IZAK RAFAEL BENADERET</v>
          </cell>
          <cell r="G68">
            <v>0</v>
          </cell>
          <cell r="H68">
            <v>490</v>
          </cell>
          <cell r="I68">
            <v>0</v>
          </cell>
          <cell r="J68">
            <v>37.94</v>
          </cell>
          <cell r="K68">
            <v>0</v>
          </cell>
          <cell r="L68">
            <v>0.71</v>
          </cell>
          <cell r="M68">
            <v>0</v>
          </cell>
          <cell r="N68">
            <v>528.65</v>
          </cell>
          <cell r="O68" t="str">
            <v>;</v>
          </cell>
        </row>
        <row r="69">
          <cell r="A69" t="str">
            <v>M73</v>
          </cell>
          <cell r="B69" t="str">
            <v>;E74</v>
          </cell>
          <cell r="D69" t="str">
            <v>M</v>
          </cell>
          <cell r="E69">
            <v>73</v>
          </cell>
          <cell r="F69" t="str">
            <v>M;JOSE DE ARAUJO NOVAES NETO</v>
          </cell>
          <cell r="G69">
            <v>0</v>
          </cell>
          <cell r="H69">
            <v>1390</v>
          </cell>
          <cell r="I69">
            <v>0</v>
          </cell>
          <cell r="J69">
            <v>141.61000000000001</v>
          </cell>
          <cell r="K69">
            <v>0</v>
          </cell>
          <cell r="L69">
            <v>0</v>
          </cell>
          <cell r="M69">
            <v>0</v>
          </cell>
          <cell r="N69">
            <v>1531.61</v>
          </cell>
          <cell r="O69" t="str">
            <v>;</v>
          </cell>
        </row>
        <row r="70">
          <cell r="A70" t="str">
            <v>M81</v>
          </cell>
          <cell r="B70" t="str">
            <v>;E74</v>
          </cell>
          <cell r="D70" t="str">
            <v>M</v>
          </cell>
          <cell r="E70">
            <v>81</v>
          </cell>
          <cell r="F70" t="str">
            <v>M;ALEXANDRE CARNEIRO CERQUEIRA</v>
          </cell>
          <cell r="G70">
            <v>0</v>
          </cell>
          <cell r="H70">
            <v>999.99</v>
          </cell>
          <cell r="I70">
            <v>0</v>
          </cell>
          <cell r="J70">
            <v>95.24</v>
          </cell>
          <cell r="K70">
            <v>0</v>
          </cell>
          <cell r="L70">
            <v>0</v>
          </cell>
          <cell r="M70">
            <v>-0.2</v>
          </cell>
          <cell r="N70">
            <v>1095.43</v>
          </cell>
          <cell r="O70" t="str">
            <v>;</v>
          </cell>
        </row>
        <row r="71">
          <cell r="A71" t="str">
            <v>M82</v>
          </cell>
          <cell r="B71" t="str">
            <v>;E74</v>
          </cell>
          <cell r="D71" t="str">
            <v>M</v>
          </cell>
          <cell r="E71">
            <v>82</v>
          </cell>
          <cell r="F71" t="str">
            <v>M;AMAURI PRESENTE</v>
          </cell>
          <cell r="G71">
            <v>0</v>
          </cell>
          <cell r="H71">
            <v>4884.6400000000003</v>
          </cell>
          <cell r="I71">
            <v>0</v>
          </cell>
          <cell r="J71">
            <v>538.39</v>
          </cell>
          <cell r="K71">
            <v>0</v>
          </cell>
          <cell r="L71">
            <v>0</v>
          </cell>
          <cell r="M71">
            <v>0</v>
          </cell>
          <cell r="N71">
            <v>5423.03</v>
          </cell>
          <cell r="O71" t="str">
            <v>;</v>
          </cell>
        </row>
        <row r="72">
          <cell r="A72" t="str">
            <v>M83</v>
          </cell>
          <cell r="B72" t="str">
            <v>;E74</v>
          </cell>
          <cell r="D72" t="str">
            <v>M</v>
          </cell>
          <cell r="E72">
            <v>83</v>
          </cell>
          <cell r="F72" t="str">
            <v>M;IGNACIO DE LA ROSA SIQUEIRA</v>
          </cell>
          <cell r="G72">
            <v>0</v>
          </cell>
          <cell r="H72">
            <v>1825.02</v>
          </cell>
          <cell r="I72">
            <v>0</v>
          </cell>
          <cell r="J72">
            <v>263.95</v>
          </cell>
          <cell r="K72">
            <v>0</v>
          </cell>
          <cell r="L72">
            <v>0</v>
          </cell>
          <cell r="M72">
            <v>0</v>
          </cell>
          <cell r="N72">
            <v>2088.9699999999998</v>
          </cell>
          <cell r="O72" t="str">
            <v>;</v>
          </cell>
        </row>
        <row r="73">
          <cell r="A73" t="str">
            <v>M84</v>
          </cell>
          <cell r="B73" t="str">
            <v>;E74</v>
          </cell>
          <cell r="D73" t="str">
            <v>M</v>
          </cell>
          <cell r="E73">
            <v>84</v>
          </cell>
          <cell r="F73" t="str">
            <v>M;MARIA INES FORTE</v>
          </cell>
          <cell r="G73">
            <v>0</v>
          </cell>
          <cell r="H73">
            <v>4103.1000000000004</v>
          </cell>
          <cell r="I73">
            <v>0</v>
          </cell>
          <cell r="J73">
            <v>248.19</v>
          </cell>
          <cell r="K73">
            <v>0</v>
          </cell>
          <cell r="L73">
            <v>0</v>
          </cell>
          <cell r="M73">
            <v>-0.89</v>
          </cell>
          <cell r="N73">
            <v>4352.18</v>
          </cell>
          <cell r="O73" t="str">
            <v>;</v>
          </cell>
        </row>
        <row r="74">
          <cell r="A74" t="str">
            <v>M93</v>
          </cell>
          <cell r="B74" t="str">
            <v>;E74</v>
          </cell>
          <cell r="D74" t="str">
            <v>M</v>
          </cell>
          <cell r="E74">
            <v>93</v>
          </cell>
          <cell r="F74" t="str">
            <v>M;ELIANA DE CARVALHO DIAS</v>
          </cell>
          <cell r="G74">
            <v>0</v>
          </cell>
          <cell r="H74">
            <v>4538.97</v>
          </cell>
          <cell r="I74">
            <v>0</v>
          </cell>
          <cell r="J74">
            <v>296.70999999999998</v>
          </cell>
          <cell r="K74">
            <v>0</v>
          </cell>
          <cell r="L74">
            <v>0</v>
          </cell>
          <cell r="M74">
            <v>6.02</v>
          </cell>
          <cell r="N74">
            <v>4829.66</v>
          </cell>
          <cell r="O74" t="str">
            <v>;</v>
          </cell>
        </row>
        <row r="75">
          <cell r="A75" t="str">
            <v>M101</v>
          </cell>
          <cell r="B75" t="str">
            <v>;E74</v>
          </cell>
          <cell r="D75" t="str">
            <v>M</v>
          </cell>
          <cell r="E75">
            <v>101</v>
          </cell>
          <cell r="F75" t="str">
            <v>M;MARCO AURELIO VILELA OLIVEIRA</v>
          </cell>
          <cell r="G75">
            <v>0</v>
          </cell>
          <cell r="H75">
            <v>590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590</v>
          </cell>
          <cell r="O75" t="str">
            <v>;</v>
          </cell>
        </row>
        <row r="76">
          <cell r="A76" t="str">
            <v>M102</v>
          </cell>
          <cell r="B76" t="str">
            <v>;E74</v>
          </cell>
          <cell r="D76" t="str">
            <v>M</v>
          </cell>
          <cell r="E76">
            <v>102</v>
          </cell>
          <cell r="F76" t="str">
            <v>M;GABRIEL RUSSO FILHO</v>
          </cell>
          <cell r="G76">
            <v>0</v>
          </cell>
          <cell r="H76">
            <v>155</v>
          </cell>
          <cell r="I76">
            <v>0</v>
          </cell>
          <cell r="J76">
            <v>15.3</v>
          </cell>
          <cell r="K76">
            <v>0</v>
          </cell>
          <cell r="L76">
            <v>0</v>
          </cell>
          <cell r="M76">
            <v>0</v>
          </cell>
          <cell r="N76">
            <v>170.3</v>
          </cell>
          <cell r="O76" t="str">
            <v>;</v>
          </cell>
        </row>
        <row r="77">
          <cell r="A77" t="str">
            <v>M103</v>
          </cell>
          <cell r="B77" t="str">
            <v>;E74</v>
          </cell>
          <cell r="D77" t="str">
            <v>M</v>
          </cell>
          <cell r="E77">
            <v>103</v>
          </cell>
          <cell r="F77" t="str">
            <v>M;LUIZ PAULO NOGUEIRA JUNQUEIRA</v>
          </cell>
          <cell r="G77">
            <v>0</v>
          </cell>
          <cell r="H77">
            <v>4347</v>
          </cell>
          <cell r="I77">
            <v>0</v>
          </cell>
          <cell r="J77">
            <v>286.23</v>
          </cell>
          <cell r="K77">
            <v>0</v>
          </cell>
          <cell r="L77">
            <v>0</v>
          </cell>
          <cell r="M77">
            <v>7.84</v>
          </cell>
          <cell r="N77">
            <v>4625.3900000000003</v>
          </cell>
          <cell r="O77" t="str">
            <v>;</v>
          </cell>
        </row>
        <row r="78">
          <cell r="A78" t="str">
            <v>M104</v>
          </cell>
          <cell r="B78" t="str">
            <v>;E74</v>
          </cell>
          <cell r="D78" t="str">
            <v>M</v>
          </cell>
          <cell r="E78">
            <v>104</v>
          </cell>
          <cell r="F78" t="str">
            <v>M;ROBERT SASSON</v>
          </cell>
          <cell r="G78">
            <v>0</v>
          </cell>
          <cell r="H78">
            <v>3430.35</v>
          </cell>
          <cell r="I78">
            <v>0</v>
          </cell>
          <cell r="J78">
            <v>171.12</v>
          </cell>
          <cell r="K78">
            <v>0</v>
          </cell>
          <cell r="L78">
            <v>0</v>
          </cell>
          <cell r="M78">
            <v>-4.1900000000000004</v>
          </cell>
          <cell r="N78">
            <v>3605.66</v>
          </cell>
          <cell r="O78" t="str">
            <v>;</v>
          </cell>
        </row>
        <row r="79">
          <cell r="A79" t="str">
            <v>M111</v>
          </cell>
          <cell r="B79" t="str">
            <v>;E74</v>
          </cell>
          <cell r="D79" t="str">
            <v>M</v>
          </cell>
          <cell r="E79">
            <v>111</v>
          </cell>
          <cell r="F79" t="str">
            <v>M;HENRIQUE VIEIRA DE CAMARGO</v>
          </cell>
          <cell r="G79">
            <v>0</v>
          </cell>
          <cell r="H79">
            <v>2191.98</v>
          </cell>
          <cell r="I79">
            <v>0</v>
          </cell>
          <cell r="J79">
            <v>177.78</v>
          </cell>
          <cell r="K79">
            <v>0</v>
          </cell>
          <cell r="L79">
            <v>0</v>
          </cell>
          <cell r="M79">
            <v>-0.27</v>
          </cell>
          <cell r="N79">
            <v>2370.0300000000002</v>
          </cell>
          <cell r="O79" t="str">
            <v>;</v>
          </cell>
        </row>
        <row r="80">
          <cell r="A80" t="str">
            <v>M112</v>
          </cell>
          <cell r="B80" t="str">
            <v>;E74</v>
          </cell>
          <cell r="D80" t="str">
            <v>M</v>
          </cell>
          <cell r="E80">
            <v>112</v>
          </cell>
          <cell r="F80" t="str">
            <v>M;EDMUR VAZ PIMENTEL</v>
          </cell>
          <cell r="G80">
            <v>0</v>
          </cell>
          <cell r="H80">
            <v>4008.6</v>
          </cell>
          <cell r="I80">
            <v>0</v>
          </cell>
          <cell r="J80">
            <v>341.95</v>
          </cell>
          <cell r="K80">
            <v>0</v>
          </cell>
          <cell r="L80">
            <v>0.38</v>
          </cell>
          <cell r="M80">
            <v>0</v>
          </cell>
          <cell r="N80">
            <v>4350.93</v>
          </cell>
          <cell r="O80" t="str">
            <v>;</v>
          </cell>
        </row>
        <row r="81">
          <cell r="A81" t="str">
            <v>M121</v>
          </cell>
          <cell r="B81" t="str">
            <v>;E74</v>
          </cell>
          <cell r="D81" t="str">
            <v>M</v>
          </cell>
          <cell r="E81">
            <v>121</v>
          </cell>
          <cell r="F81" t="str">
            <v>M;LUCIA MITIKO YOSHITA</v>
          </cell>
          <cell r="G81">
            <v>0</v>
          </cell>
          <cell r="H81">
            <v>3900</v>
          </cell>
          <cell r="I81">
            <v>0</v>
          </cell>
          <cell r="J81">
            <v>505.85</v>
          </cell>
          <cell r="K81">
            <v>0</v>
          </cell>
          <cell r="L81">
            <v>0</v>
          </cell>
          <cell r="M81">
            <v>-3.54</v>
          </cell>
          <cell r="N81">
            <v>4409.3900000000003</v>
          </cell>
          <cell r="O81" t="str">
            <v>;</v>
          </cell>
        </row>
        <row r="82">
          <cell r="A82" t="str">
            <v>M124</v>
          </cell>
          <cell r="B82" t="str">
            <v>;E74</v>
          </cell>
          <cell r="D82" t="str">
            <v>M</v>
          </cell>
          <cell r="E82">
            <v>124</v>
          </cell>
          <cell r="F82" t="str">
            <v>M;LUIZ ANTONIO GOMIERO JR</v>
          </cell>
          <cell r="G82">
            <v>0</v>
          </cell>
          <cell r="H82">
            <v>8471.44</v>
          </cell>
          <cell r="I82">
            <v>0</v>
          </cell>
          <cell r="J82">
            <v>612.77</v>
          </cell>
          <cell r="K82">
            <v>0</v>
          </cell>
          <cell r="L82">
            <v>0</v>
          </cell>
          <cell r="M82">
            <v>40.18</v>
          </cell>
          <cell r="N82">
            <v>9044.0300000000007</v>
          </cell>
          <cell r="O82" t="str">
            <v>;</v>
          </cell>
        </row>
        <row r="83">
          <cell r="A83" t="str">
            <v>M131</v>
          </cell>
          <cell r="B83" t="str">
            <v>;E74</v>
          </cell>
          <cell r="D83" t="str">
            <v>M</v>
          </cell>
          <cell r="E83">
            <v>131</v>
          </cell>
          <cell r="F83" t="str">
            <v>M;LAZINHO MONTEIRO JUNIOR</v>
          </cell>
          <cell r="G83">
            <v>0</v>
          </cell>
          <cell r="H83">
            <v>909.99</v>
          </cell>
          <cell r="I83">
            <v>0</v>
          </cell>
          <cell r="J83">
            <v>85.03</v>
          </cell>
          <cell r="K83">
            <v>6.67</v>
          </cell>
          <cell r="L83">
            <v>0.33</v>
          </cell>
          <cell r="M83">
            <v>0</v>
          </cell>
          <cell r="N83">
            <v>1002.02</v>
          </cell>
          <cell r="O83" t="str">
            <v>;</v>
          </cell>
        </row>
        <row r="84">
          <cell r="A84" t="str">
            <v>M132</v>
          </cell>
          <cell r="B84" t="str">
            <v>;E74</v>
          </cell>
          <cell r="D84" t="str">
            <v>M</v>
          </cell>
          <cell r="E84">
            <v>132</v>
          </cell>
          <cell r="F84" t="str">
            <v>M;ANTONIO SALGADO PERES  NETO</v>
          </cell>
          <cell r="G84">
            <v>0</v>
          </cell>
          <cell r="H84">
            <v>1430</v>
          </cell>
          <cell r="I84">
            <v>0</v>
          </cell>
          <cell r="J84">
            <v>124.56</v>
          </cell>
          <cell r="K84">
            <v>15.58</v>
          </cell>
          <cell r="L84">
            <v>3.52</v>
          </cell>
          <cell r="M84">
            <v>-3.14</v>
          </cell>
          <cell r="N84">
            <v>1576.8</v>
          </cell>
          <cell r="O84" t="str">
            <v>;</v>
          </cell>
        </row>
        <row r="85">
          <cell r="A85" t="str">
            <v>M133</v>
          </cell>
          <cell r="B85" t="str">
            <v>;E74</v>
          </cell>
          <cell r="D85" t="str">
            <v>M</v>
          </cell>
          <cell r="E85">
            <v>133</v>
          </cell>
          <cell r="F85" t="str">
            <v>M;MARCO ANTONIO R BRAZ CANCADO</v>
          </cell>
          <cell r="G85">
            <v>0</v>
          </cell>
          <cell r="H85">
            <v>4940.96</v>
          </cell>
          <cell r="I85">
            <v>0</v>
          </cell>
          <cell r="J85">
            <v>0.2</v>
          </cell>
          <cell r="K85">
            <v>0</v>
          </cell>
          <cell r="L85">
            <v>0.62</v>
          </cell>
          <cell r="M85">
            <v>0</v>
          </cell>
          <cell r="N85">
            <v>4941.78</v>
          </cell>
          <cell r="O85" t="str">
            <v>;</v>
          </cell>
        </row>
        <row r="86">
          <cell r="A86" t="str">
            <v>M141</v>
          </cell>
          <cell r="B86" t="str">
            <v>;E74</v>
          </cell>
          <cell r="D86" t="str">
            <v>M</v>
          </cell>
          <cell r="E86">
            <v>141</v>
          </cell>
          <cell r="F86" t="str">
            <v>M;SERGIO BARBOSA DI NINNO</v>
          </cell>
          <cell r="G86">
            <v>0</v>
          </cell>
          <cell r="H86">
            <v>6587.75</v>
          </cell>
          <cell r="I86">
            <v>0</v>
          </cell>
          <cell r="J86">
            <v>514.19000000000005</v>
          </cell>
          <cell r="K86">
            <v>0</v>
          </cell>
          <cell r="L86">
            <v>0</v>
          </cell>
          <cell r="M86">
            <v>2.09</v>
          </cell>
          <cell r="N86">
            <v>7099.85</v>
          </cell>
          <cell r="O86" t="str">
            <v>;</v>
          </cell>
        </row>
        <row r="87">
          <cell r="A87" t="str">
            <v>M144</v>
          </cell>
          <cell r="B87" t="str">
            <v>;E74</v>
          </cell>
          <cell r="D87" t="str">
            <v>M</v>
          </cell>
          <cell r="E87">
            <v>144</v>
          </cell>
          <cell r="F87" t="str">
            <v>M;MARCELO FERNANDO DA ROCHA LIMA</v>
          </cell>
          <cell r="G87">
            <v>0</v>
          </cell>
          <cell r="H87">
            <v>4187.5</v>
          </cell>
          <cell r="I87">
            <v>0</v>
          </cell>
          <cell r="J87">
            <v>244.38</v>
          </cell>
          <cell r="K87">
            <v>0</v>
          </cell>
          <cell r="L87">
            <v>0</v>
          </cell>
          <cell r="M87">
            <v>0</v>
          </cell>
          <cell r="N87">
            <v>4431.88</v>
          </cell>
          <cell r="O87" t="str">
            <v>;</v>
          </cell>
        </row>
        <row r="88">
          <cell r="A88" t="str">
            <v>M151</v>
          </cell>
          <cell r="B88" t="str">
            <v>;E74</v>
          </cell>
          <cell r="D88" t="str">
            <v>M</v>
          </cell>
          <cell r="E88">
            <v>151</v>
          </cell>
          <cell r="F88" t="str">
            <v>M;MARCO AURELIO VICARI SARACENI</v>
          </cell>
          <cell r="G88">
            <v>0</v>
          </cell>
          <cell r="H88">
            <v>5472.98</v>
          </cell>
          <cell r="I88">
            <v>0</v>
          </cell>
          <cell r="J88">
            <v>637.70000000000005</v>
          </cell>
          <cell r="K88">
            <v>0</v>
          </cell>
          <cell r="L88">
            <v>3.77</v>
          </cell>
          <cell r="M88">
            <v>1.24</v>
          </cell>
          <cell r="N88">
            <v>6113.21</v>
          </cell>
          <cell r="O88" t="str">
            <v>;</v>
          </cell>
        </row>
        <row r="89">
          <cell r="A89" t="str">
            <v>M152</v>
          </cell>
          <cell r="B89" t="str">
            <v>;E74</v>
          </cell>
          <cell r="D89" t="str">
            <v>M</v>
          </cell>
          <cell r="E89">
            <v>152</v>
          </cell>
          <cell r="F89" t="str">
            <v>M;LUIS HAMILTON C. DE SOUZA</v>
          </cell>
          <cell r="G89">
            <v>0</v>
          </cell>
          <cell r="H89">
            <v>2100</v>
          </cell>
          <cell r="I89">
            <v>0</v>
          </cell>
          <cell r="J89">
            <v>116.2</v>
          </cell>
          <cell r="K89">
            <v>6.27</v>
          </cell>
          <cell r="L89">
            <v>2.63</v>
          </cell>
          <cell r="M89">
            <v>-0.45</v>
          </cell>
          <cell r="N89">
            <v>2225.5500000000002</v>
          </cell>
          <cell r="O89" t="str">
            <v>;</v>
          </cell>
        </row>
        <row r="90">
          <cell r="A90" t="str">
            <v>M153</v>
          </cell>
          <cell r="B90" t="str">
            <v>;E74</v>
          </cell>
          <cell r="D90" t="str">
            <v>M</v>
          </cell>
          <cell r="E90">
            <v>153</v>
          </cell>
          <cell r="F90" t="str">
            <v>M;THOMAS BARTHEL</v>
          </cell>
          <cell r="G90">
            <v>0</v>
          </cell>
          <cell r="H90">
            <v>4344</v>
          </cell>
          <cell r="I90">
            <v>0</v>
          </cell>
          <cell r="J90">
            <v>576.09</v>
          </cell>
          <cell r="K90">
            <v>0</v>
          </cell>
          <cell r="L90">
            <v>0</v>
          </cell>
          <cell r="M90">
            <v>0</v>
          </cell>
          <cell r="N90">
            <v>4920.09</v>
          </cell>
          <cell r="O90" t="str">
            <v>;</v>
          </cell>
        </row>
        <row r="91">
          <cell r="A91" t="str">
            <v>M154</v>
          </cell>
          <cell r="B91" t="str">
            <v>;E74</v>
          </cell>
          <cell r="D91" t="str">
            <v>M</v>
          </cell>
          <cell r="E91">
            <v>154</v>
          </cell>
          <cell r="F91" t="str">
            <v>M;CELSO KIYOYUKI KUWABARA</v>
          </cell>
          <cell r="G91">
            <v>0</v>
          </cell>
          <cell r="H91">
            <v>7744.75</v>
          </cell>
          <cell r="I91">
            <v>0</v>
          </cell>
          <cell r="J91">
            <v>997.96</v>
          </cell>
          <cell r="K91">
            <v>0</v>
          </cell>
          <cell r="L91">
            <v>0</v>
          </cell>
          <cell r="M91">
            <v>0</v>
          </cell>
          <cell r="N91">
            <v>8742.7099999999991</v>
          </cell>
          <cell r="O91" t="str">
            <v>;</v>
          </cell>
        </row>
        <row r="92">
          <cell r="A92" t="str">
            <v>M6</v>
          </cell>
          <cell r="B92" t="str">
            <v>;E74</v>
          </cell>
          <cell r="D92" t="str">
            <v>M</v>
          </cell>
          <cell r="E92">
            <v>6</v>
          </cell>
          <cell r="F92" t="str">
            <v>;ANTONIO SALGADO PERES  NETO</v>
          </cell>
          <cell r="G92">
            <v>0.12925</v>
          </cell>
          <cell r="H92">
            <v>8916.7000000000007</v>
          </cell>
          <cell r="I92">
            <v>1400.58</v>
          </cell>
          <cell r="J92">
            <v>917.25</v>
          </cell>
          <cell r="K92">
            <v>57.81</v>
          </cell>
          <cell r="L92">
            <v>70.87</v>
          </cell>
          <cell r="M92">
            <v>69.5</v>
          </cell>
          <cell r="N92">
            <v>11293.71</v>
          </cell>
          <cell r="O92" t="str">
            <v>;</v>
          </cell>
        </row>
        <row r="93">
          <cell r="A93" t="str">
            <v>M8</v>
          </cell>
          <cell r="B93" t="str">
            <v>;E74</v>
          </cell>
          <cell r="D93" t="str">
            <v>M</v>
          </cell>
          <cell r="E93">
            <v>8</v>
          </cell>
          <cell r="F93" t="str">
            <v>;SERGIO BARBOSA DI NINNO</v>
          </cell>
          <cell r="G93">
            <v>0.12925</v>
          </cell>
          <cell r="H93">
            <v>3847.75</v>
          </cell>
          <cell r="I93">
            <v>0</v>
          </cell>
          <cell r="J93">
            <v>152.91</v>
          </cell>
          <cell r="K93">
            <v>0</v>
          </cell>
          <cell r="L93">
            <v>0</v>
          </cell>
          <cell r="M93">
            <v>-0.31</v>
          </cell>
          <cell r="N93">
            <v>4000.97</v>
          </cell>
          <cell r="O93" t="str">
            <v>;</v>
          </cell>
        </row>
        <row r="94">
          <cell r="A94" t="str">
            <v>M50</v>
          </cell>
          <cell r="B94" t="str">
            <v>;E74</v>
          </cell>
          <cell r="D94" t="str">
            <v>M</v>
          </cell>
          <cell r="E94">
            <v>50</v>
          </cell>
          <cell r="F94" t="str">
            <v>;ROBERTO BENEDITO CRISPPI</v>
          </cell>
          <cell r="G94">
            <v>0.12925</v>
          </cell>
          <cell r="H94">
            <v>7283.02</v>
          </cell>
          <cell r="I94">
            <v>1201.5899999999999</v>
          </cell>
          <cell r="J94">
            <v>627.79</v>
          </cell>
          <cell r="K94">
            <v>60.77</v>
          </cell>
          <cell r="L94">
            <v>22.31</v>
          </cell>
          <cell r="M94">
            <v>33.47</v>
          </cell>
          <cell r="N94">
            <v>9162.01</v>
          </cell>
          <cell r="O94" t="str">
            <v>;</v>
          </cell>
        </row>
        <row r="95">
          <cell r="A95" t="str">
            <v>M79</v>
          </cell>
          <cell r="B95" t="str">
            <v>;E74</v>
          </cell>
          <cell r="D95" t="str">
            <v>M</v>
          </cell>
          <cell r="E95">
            <v>79</v>
          </cell>
          <cell r="F95" t="str">
            <v>;LUIZ ANTONIO GOMIERO JR</v>
          </cell>
          <cell r="G95">
            <v>0.12925</v>
          </cell>
          <cell r="H95">
            <v>8998.77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0.91</v>
          </cell>
          <cell r="N95">
            <v>8997.86</v>
          </cell>
          <cell r="O95" t="str">
            <v>;</v>
          </cell>
        </row>
        <row r="96">
          <cell r="A96" t="str">
            <v>M110</v>
          </cell>
          <cell r="B96" t="str">
            <v>;E74</v>
          </cell>
          <cell r="D96" t="str">
            <v>M</v>
          </cell>
          <cell r="E96">
            <v>110</v>
          </cell>
          <cell r="F96" t="str">
            <v>;LUIZ CARLOS CARVALHAES DE FARIA</v>
          </cell>
          <cell r="G96">
            <v>0.12925</v>
          </cell>
          <cell r="H96">
            <v>3659.76</v>
          </cell>
          <cell r="I96">
            <v>0</v>
          </cell>
          <cell r="J96">
            <v>100.64</v>
          </cell>
          <cell r="K96">
            <v>0</v>
          </cell>
          <cell r="L96">
            <v>0</v>
          </cell>
          <cell r="M96">
            <v>0</v>
          </cell>
          <cell r="N96">
            <v>3760.4</v>
          </cell>
          <cell r="O96" t="str">
            <v>;</v>
          </cell>
        </row>
        <row r="97">
          <cell r="A97" t="str">
            <v>M123</v>
          </cell>
          <cell r="B97" t="str">
            <v>;E74</v>
          </cell>
          <cell r="D97" t="str">
            <v>M</v>
          </cell>
          <cell r="E97">
            <v>123</v>
          </cell>
          <cell r="F97" t="str">
            <v>;DENISE ALVARES DA SILVA</v>
          </cell>
          <cell r="G97">
            <v>0.15187999999999999</v>
          </cell>
          <cell r="H97">
            <v>3907.15</v>
          </cell>
          <cell r="I97">
            <v>0</v>
          </cell>
          <cell r="J97">
            <v>122.04</v>
          </cell>
          <cell r="K97">
            <v>0</v>
          </cell>
          <cell r="L97">
            <v>0</v>
          </cell>
          <cell r="M97">
            <v>27.27</v>
          </cell>
          <cell r="N97">
            <v>4001.92</v>
          </cell>
          <cell r="O97" t="str">
            <v>;</v>
          </cell>
        </row>
        <row r="98">
          <cell r="A98" t="str">
            <v>M127</v>
          </cell>
          <cell r="B98" t="str">
            <v>;E74</v>
          </cell>
          <cell r="D98" t="str">
            <v>M</v>
          </cell>
          <cell r="E98">
            <v>127</v>
          </cell>
          <cell r="F98" t="str">
            <v>;ELIANA DE CARVALHO DIAS</v>
          </cell>
          <cell r="G98">
            <v>0.12925</v>
          </cell>
          <cell r="H98">
            <v>7788.14</v>
          </cell>
          <cell r="I98">
            <v>0</v>
          </cell>
          <cell r="J98">
            <v>318.92</v>
          </cell>
          <cell r="K98">
            <v>0</v>
          </cell>
          <cell r="L98">
            <v>0.35</v>
          </cell>
          <cell r="M98">
            <v>0</v>
          </cell>
          <cell r="N98">
            <v>8107.41</v>
          </cell>
          <cell r="O98" t="str">
            <v>;</v>
          </cell>
        </row>
        <row r="99">
          <cell r="A99" t="str">
            <v>M130</v>
          </cell>
          <cell r="B99" t="str">
            <v>;E74</v>
          </cell>
          <cell r="D99" t="str">
            <v>M</v>
          </cell>
          <cell r="E99">
            <v>130</v>
          </cell>
          <cell r="F99" t="str">
            <v>;LUCIA MITIKO YOSHITA</v>
          </cell>
          <cell r="G99">
            <v>0.15187999999999999</v>
          </cell>
          <cell r="H99">
            <v>7473.02</v>
          </cell>
          <cell r="I99">
            <v>1241.05</v>
          </cell>
          <cell r="J99">
            <v>657.68</v>
          </cell>
          <cell r="K99">
            <v>0.08</v>
          </cell>
          <cell r="L99">
            <v>1.1599999999999999</v>
          </cell>
          <cell r="M99">
            <v>-2.71</v>
          </cell>
          <cell r="N99">
            <v>9375.7000000000007</v>
          </cell>
          <cell r="O99" t="str">
            <v>;</v>
          </cell>
        </row>
        <row r="100">
          <cell r="A100" t="str">
            <v>M136</v>
          </cell>
          <cell r="B100" t="str">
            <v>;E74</v>
          </cell>
          <cell r="D100" t="str">
            <v>M</v>
          </cell>
          <cell r="E100">
            <v>136</v>
          </cell>
          <cell r="F100" t="str">
            <v>;LUIZ PAULO NOGUEIRA JUNQUEIRA</v>
          </cell>
          <cell r="G100">
            <v>0.15187999999999999</v>
          </cell>
          <cell r="H100">
            <v>1444.45</v>
          </cell>
          <cell r="I100">
            <v>0</v>
          </cell>
          <cell r="J100">
            <v>38.97</v>
          </cell>
          <cell r="K100">
            <v>0</v>
          </cell>
          <cell r="L100">
            <v>0</v>
          </cell>
          <cell r="M100">
            <v>0</v>
          </cell>
          <cell r="N100">
            <v>1483.42</v>
          </cell>
          <cell r="O100" t="str">
            <v>;</v>
          </cell>
        </row>
        <row r="101">
          <cell r="A101" t="str">
            <v>M136</v>
          </cell>
          <cell r="B101" t="str">
            <v>;E74</v>
          </cell>
          <cell r="D101" t="str">
            <v>M</v>
          </cell>
          <cell r="E101">
            <v>136</v>
          </cell>
          <cell r="F101" t="str">
            <v>;SERGIO GONCALVES QUEIROZ</v>
          </cell>
          <cell r="G101">
            <v>0.15187999999999999</v>
          </cell>
          <cell r="H101">
            <v>862.32</v>
          </cell>
          <cell r="I101">
            <v>0</v>
          </cell>
          <cell r="J101">
            <v>2.69</v>
          </cell>
          <cell r="K101">
            <v>0</v>
          </cell>
          <cell r="L101">
            <v>0</v>
          </cell>
          <cell r="M101">
            <v>0</v>
          </cell>
          <cell r="N101">
            <v>865.01</v>
          </cell>
          <cell r="O101" t="str">
            <v>;</v>
          </cell>
        </row>
        <row r="102">
          <cell r="A102" t="str">
            <v>M157</v>
          </cell>
          <cell r="B102" t="str">
            <v>;E74</v>
          </cell>
          <cell r="D102" t="str">
            <v>M</v>
          </cell>
          <cell r="E102">
            <v>157</v>
          </cell>
          <cell r="F102" t="str">
            <v>;EDUARDO HONORA</v>
          </cell>
          <cell r="G102">
            <v>0.15187999999999999</v>
          </cell>
          <cell r="H102">
            <v>8842.56</v>
          </cell>
          <cell r="I102">
            <v>0</v>
          </cell>
          <cell r="J102">
            <v>446.28</v>
          </cell>
          <cell r="K102">
            <v>3.94</v>
          </cell>
          <cell r="L102">
            <v>1.51</v>
          </cell>
          <cell r="M102">
            <v>-0.33</v>
          </cell>
          <cell r="N102">
            <v>9294.6200000000008</v>
          </cell>
          <cell r="O102" t="str">
            <v>;</v>
          </cell>
        </row>
        <row r="103">
          <cell r="A103" t="str">
            <v>M159</v>
          </cell>
          <cell r="B103" t="str">
            <v>;E74</v>
          </cell>
          <cell r="D103" t="str">
            <v>M</v>
          </cell>
          <cell r="E103">
            <v>159</v>
          </cell>
          <cell r="F103" t="str">
            <v>;JOSE ROBERTO REDONDO</v>
          </cell>
          <cell r="G103">
            <v>0.15187999999999999</v>
          </cell>
          <cell r="H103">
            <v>7838.92</v>
          </cell>
          <cell r="I103">
            <v>1286.78</v>
          </cell>
          <cell r="J103">
            <v>693.19</v>
          </cell>
          <cell r="K103">
            <v>0</v>
          </cell>
          <cell r="L103">
            <v>0</v>
          </cell>
          <cell r="M103">
            <v>0.36</v>
          </cell>
          <cell r="N103">
            <v>9818.5300000000007</v>
          </cell>
          <cell r="O103" t="str">
            <v>;</v>
          </cell>
        </row>
        <row r="104">
          <cell r="H104">
            <v>5656273.9699999969</v>
          </cell>
          <cell r="I104">
            <v>450621.66000000003</v>
          </cell>
          <cell r="J104">
            <v>341073.3000000001</v>
          </cell>
          <cell r="K104">
            <v>2195.64</v>
          </cell>
          <cell r="L104">
            <v>2595.8100000000004</v>
          </cell>
          <cell r="M104">
            <v>312094.94999999995</v>
          </cell>
          <cell r="N104">
            <v>6140665.4299999997</v>
          </cell>
        </row>
        <row r="105">
          <cell r="N105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itentes"/>
      <sheetName val="REF"/>
      <sheetName val="E75_2001"/>
      <sheetName val="E75_2002"/>
      <sheetName val="MM-7 (2)"/>
      <sheetName val="Plan1"/>
      <sheetName val="MM-7"/>
      <sheetName val="Estoque"/>
      <sheetName val="custo orçado"/>
      <sheetName val="DESPESA"/>
      <sheetName val="ajustes"/>
    </sheetNames>
    <sheetDataSet>
      <sheetData sheetId="0"/>
      <sheetData sheetId="1"/>
      <sheetData sheetId="2"/>
      <sheetData sheetId="3" refreshError="1">
        <row r="1">
          <cell r="A1" t="str">
            <v>E</v>
          </cell>
          <cell r="B1" t="str">
            <v>Obr</v>
          </cell>
          <cell r="D1" t="str">
            <v>a;Uni</v>
          </cell>
          <cell r="E1" t="str">
            <v>dad</v>
          </cell>
          <cell r="F1" t="str">
            <v>liente;Fração;Vlr Contrato;Juros</v>
          </cell>
          <cell r="G1" t="str">
            <v>ção;Multa;Juros</v>
          </cell>
          <cell r="H1" t="str">
            <v>Mora;Desco</v>
          </cell>
          <cell r="I1" t="str">
            <v>Pago;</v>
          </cell>
        </row>
        <row r="2">
          <cell r="A2">
            <v>22</v>
          </cell>
          <cell r="B2" t="str">
            <v>E75</v>
          </cell>
          <cell r="D2" t="str">
            <v>;A-</v>
          </cell>
          <cell r="E2">
            <v>22</v>
          </cell>
          <cell r="F2" t="str">
            <v>CARLOS EIJI SARATANI</v>
          </cell>
          <cell r="G2" t="str">
            <v>1,15761;</v>
          </cell>
          <cell r="H2">
            <v>20000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20000</v>
          </cell>
        </row>
        <row r="3">
          <cell r="A3">
            <v>23</v>
          </cell>
          <cell r="B3" t="str">
            <v>E75</v>
          </cell>
          <cell r="D3" t="str">
            <v>;A-</v>
          </cell>
          <cell r="E3">
            <v>23</v>
          </cell>
          <cell r="F3" t="str">
            <v>ULYSSES LUA MORAES JUNIOR</v>
          </cell>
          <cell r="G3" t="str">
            <v>1,14093;</v>
          </cell>
          <cell r="H3">
            <v>185024.98</v>
          </cell>
          <cell r="I3">
            <v>23604.560000000001</v>
          </cell>
          <cell r="J3">
            <v>8174.13</v>
          </cell>
          <cell r="K3">
            <v>0</v>
          </cell>
          <cell r="L3">
            <v>1.75</v>
          </cell>
          <cell r="M3">
            <v>20997.56</v>
          </cell>
          <cell r="N3">
            <v>195807.86</v>
          </cell>
        </row>
        <row r="4">
          <cell r="A4">
            <v>24</v>
          </cell>
          <cell r="B4" t="str">
            <v>E75</v>
          </cell>
          <cell r="D4" t="str">
            <v>;A-</v>
          </cell>
          <cell r="E4">
            <v>24</v>
          </cell>
          <cell r="F4" t="str">
            <v>ADRIANO PICCHI NEVES</v>
          </cell>
          <cell r="G4" t="str">
            <v>1,14093;</v>
          </cell>
          <cell r="H4">
            <v>114544.42</v>
          </cell>
          <cell r="I4">
            <v>0</v>
          </cell>
          <cell r="J4">
            <v>5042.13</v>
          </cell>
          <cell r="K4">
            <v>0</v>
          </cell>
          <cell r="L4">
            <v>7.69</v>
          </cell>
          <cell r="M4">
            <v>0</v>
          </cell>
          <cell r="N4">
            <v>119594.24000000001</v>
          </cell>
        </row>
        <row r="5">
          <cell r="A5">
            <v>31</v>
          </cell>
          <cell r="B5" t="str">
            <v>E75</v>
          </cell>
          <cell r="D5" t="str">
            <v>;A-</v>
          </cell>
          <cell r="E5">
            <v>31</v>
          </cell>
          <cell r="F5" t="str">
            <v>NANCI BRAULIO</v>
          </cell>
          <cell r="G5" t="str">
            <v>1,18228;</v>
          </cell>
          <cell r="H5">
            <v>153082.32</v>
          </cell>
          <cell r="I5">
            <v>35844.089999999997</v>
          </cell>
          <cell r="J5">
            <v>10874.16</v>
          </cell>
          <cell r="K5">
            <v>201.56</v>
          </cell>
          <cell r="L5">
            <v>72.94</v>
          </cell>
          <cell r="M5">
            <v>33687.75</v>
          </cell>
          <cell r="N5">
            <v>166387.32</v>
          </cell>
        </row>
        <row r="6">
          <cell r="A6">
            <v>32</v>
          </cell>
          <cell r="B6" t="str">
            <v>E75</v>
          </cell>
          <cell r="D6" t="str">
            <v>;A-</v>
          </cell>
          <cell r="E6">
            <v>32</v>
          </cell>
          <cell r="F6" t="str">
            <v>SILVIO ROBERTO A. DE MELO JR.</v>
          </cell>
          <cell r="G6" t="str">
            <v>1,18228;</v>
          </cell>
          <cell r="H6">
            <v>55748.6</v>
          </cell>
          <cell r="I6">
            <v>3776.99</v>
          </cell>
          <cell r="J6">
            <v>3322.63</v>
          </cell>
          <cell r="K6">
            <v>365.18</v>
          </cell>
          <cell r="L6">
            <v>648.45000000000005</v>
          </cell>
          <cell r="M6">
            <v>5167.78</v>
          </cell>
          <cell r="N6">
            <v>58694.07</v>
          </cell>
        </row>
        <row r="7">
          <cell r="A7">
            <v>34</v>
          </cell>
          <cell r="B7" t="str">
            <v>E75</v>
          </cell>
          <cell r="D7" t="str">
            <v>;A-</v>
          </cell>
          <cell r="E7">
            <v>34</v>
          </cell>
          <cell r="F7" t="str">
            <v>ALEXANDRE HENRIQUE MALIMPENSA</v>
          </cell>
          <cell r="G7" t="str">
            <v>1,14093;</v>
          </cell>
          <cell r="H7">
            <v>66739.360000000001</v>
          </cell>
          <cell r="I7">
            <v>0</v>
          </cell>
          <cell r="J7">
            <v>1525.64</v>
          </cell>
          <cell r="K7">
            <v>0</v>
          </cell>
          <cell r="L7">
            <v>0</v>
          </cell>
          <cell r="M7">
            <v>-0.01</v>
          </cell>
          <cell r="N7">
            <v>68265.009999999995</v>
          </cell>
        </row>
        <row r="8">
          <cell r="A8">
            <v>41</v>
          </cell>
          <cell r="B8" t="str">
            <v>E75</v>
          </cell>
          <cell r="D8" t="str">
            <v>;A-</v>
          </cell>
          <cell r="E8">
            <v>41</v>
          </cell>
          <cell r="F8" t="str">
            <v>EMERSON PUGA</v>
          </cell>
          <cell r="G8" t="str">
            <v>1,14093;</v>
          </cell>
          <cell r="H8">
            <v>53131.08</v>
          </cell>
          <cell r="I8">
            <v>0</v>
          </cell>
          <cell r="J8">
            <v>1941.38</v>
          </cell>
          <cell r="K8">
            <v>201.73</v>
          </cell>
          <cell r="L8">
            <v>138.01</v>
          </cell>
          <cell r="M8">
            <v>0</v>
          </cell>
          <cell r="N8">
            <v>55412.2</v>
          </cell>
        </row>
        <row r="9">
          <cell r="A9">
            <v>42</v>
          </cell>
          <cell r="B9" t="str">
            <v>E75</v>
          </cell>
          <cell r="D9" t="str">
            <v>;A-</v>
          </cell>
          <cell r="E9">
            <v>42</v>
          </cell>
          <cell r="F9" t="str">
            <v>PAULO ESTEVAO FROES IZA</v>
          </cell>
          <cell r="G9" t="str">
            <v>1,14093;</v>
          </cell>
          <cell r="H9">
            <v>174908</v>
          </cell>
          <cell r="I9">
            <v>222.54</v>
          </cell>
          <cell r="J9">
            <v>9663.39</v>
          </cell>
          <cell r="K9">
            <v>0</v>
          </cell>
          <cell r="L9">
            <v>0</v>
          </cell>
          <cell r="M9">
            <v>222.54</v>
          </cell>
          <cell r="N9">
            <v>184571.39</v>
          </cell>
        </row>
        <row r="10">
          <cell r="A10">
            <v>43</v>
          </cell>
          <cell r="B10" t="str">
            <v>E75</v>
          </cell>
          <cell r="D10" t="str">
            <v>;A-</v>
          </cell>
          <cell r="E10">
            <v>43</v>
          </cell>
          <cell r="F10" t="str">
            <v>CLOVIS TOSHIO MORITA</v>
          </cell>
          <cell r="G10" t="str">
            <v>1,14093;</v>
          </cell>
          <cell r="H10">
            <v>46144.800000000003</v>
          </cell>
          <cell r="I10">
            <v>0</v>
          </cell>
          <cell r="J10">
            <v>2580.29</v>
          </cell>
          <cell r="K10">
            <v>0</v>
          </cell>
          <cell r="L10">
            <v>41.41</v>
          </cell>
          <cell r="M10">
            <v>61.4</v>
          </cell>
          <cell r="N10">
            <v>48705.1</v>
          </cell>
        </row>
        <row r="11">
          <cell r="A11">
            <v>44</v>
          </cell>
          <cell r="B11" t="str">
            <v>E75</v>
          </cell>
          <cell r="D11" t="str">
            <v>;A-</v>
          </cell>
          <cell r="E11">
            <v>44</v>
          </cell>
          <cell r="F11" t="str">
            <v>ELAINE FINARDI PANCERA</v>
          </cell>
          <cell r="G11" t="str">
            <v>1,14093;</v>
          </cell>
          <cell r="H11">
            <v>203180</v>
          </cell>
          <cell r="I11">
            <v>0</v>
          </cell>
          <cell r="J11">
            <v>13399.04</v>
          </cell>
          <cell r="K11">
            <v>0</v>
          </cell>
          <cell r="L11">
            <v>0</v>
          </cell>
          <cell r="M11">
            <v>6455</v>
          </cell>
          <cell r="N11">
            <v>210124.04</v>
          </cell>
        </row>
        <row r="12">
          <cell r="A12">
            <v>52</v>
          </cell>
          <cell r="B12" t="str">
            <v>E75</v>
          </cell>
          <cell r="D12" t="str">
            <v>;A-</v>
          </cell>
          <cell r="E12">
            <v>52</v>
          </cell>
          <cell r="F12" t="str">
            <v>VITOR VICENTINI</v>
          </cell>
          <cell r="G12" t="str">
            <v>1,14093;</v>
          </cell>
          <cell r="H12">
            <v>66019.600000000006</v>
          </cell>
          <cell r="I12">
            <v>0</v>
          </cell>
          <cell r="J12">
            <v>4685.54</v>
          </cell>
          <cell r="K12">
            <v>0</v>
          </cell>
          <cell r="L12">
            <v>0</v>
          </cell>
          <cell r="M12">
            <v>-0.86</v>
          </cell>
          <cell r="N12">
            <v>70706</v>
          </cell>
        </row>
        <row r="13">
          <cell r="A13">
            <v>53</v>
          </cell>
          <cell r="B13" t="str">
            <v>E75</v>
          </cell>
          <cell r="D13" t="str">
            <v>;A-</v>
          </cell>
          <cell r="E13">
            <v>53</v>
          </cell>
          <cell r="F13" t="str">
            <v>DECIO VALENTE</v>
          </cell>
          <cell r="G13" t="str">
            <v>1,14093;</v>
          </cell>
          <cell r="H13">
            <v>182332.82</v>
          </cell>
          <cell r="I13">
            <v>0</v>
          </cell>
          <cell r="J13">
            <v>11325.65</v>
          </cell>
          <cell r="K13">
            <v>0</v>
          </cell>
          <cell r="L13">
            <v>16.71</v>
          </cell>
          <cell r="M13">
            <v>9837.76</v>
          </cell>
          <cell r="N13">
            <v>183837.42</v>
          </cell>
        </row>
        <row r="14">
          <cell r="A14">
            <v>54</v>
          </cell>
          <cell r="B14" t="str">
            <v>E75</v>
          </cell>
          <cell r="D14" t="str">
            <v>;A-</v>
          </cell>
          <cell r="E14">
            <v>54</v>
          </cell>
          <cell r="F14" t="str">
            <v>ADRIANA FERNANDEZ RODRIGUEZ</v>
          </cell>
          <cell r="G14" t="str">
            <v>1,14093;</v>
          </cell>
          <cell r="H14">
            <v>67274.880000000005</v>
          </cell>
          <cell r="I14">
            <v>0</v>
          </cell>
          <cell r="J14">
            <v>1095.6199999999999</v>
          </cell>
          <cell r="K14">
            <v>0</v>
          </cell>
          <cell r="L14">
            <v>0</v>
          </cell>
          <cell r="M14">
            <v>0</v>
          </cell>
          <cell r="N14">
            <v>68370.5</v>
          </cell>
        </row>
        <row r="15">
          <cell r="A15">
            <v>61</v>
          </cell>
          <cell r="B15" t="str">
            <v>E75</v>
          </cell>
          <cell r="D15" t="str">
            <v>;A-</v>
          </cell>
          <cell r="E15">
            <v>61</v>
          </cell>
          <cell r="F15" t="str">
            <v>ARIANE MARIA CARDINALI</v>
          </cell>
          <cell r="G15" t="str">
            <v>1,14093;</v>
          </cell>
          <cell r="H15">
            <v>48397.84</v>
          </cell>
          <cell r="I15">
            <v>0</v>
          </cell>
          <cell r="J15">
            <v>4238.95</v>
          </cell>
          <cell r="K15">
            <v>452.83</v>
          </cell>
          <cell r="L15">
            <v>264.17</v>
          </cell>
          <cell r="M15">
            <v>-50</v>
          </cell>
          <cell r="N15">
            <v>53403.79</v>
          </cell>
        </row>
        <row r="16">
          <cell r="A16">
            <v>62</v>
          </cell>
          <cell r="B16" t="str">
            <v>E75</v>
          </cell>
          <cell r="D16" t="str">
            <v>;A-</v>
          </cell>
          <cell r="E16">
            <v>62</v>
          </cell>
          <cell r="F16" t="str">
            <v>ROBERTO MAFRA VICENTINI</v>
          </cell>
          <cell r="G16" t="str">
            <v>1,14093;</v>
          </cell>
          <cell r="H16">
            <v>66019.600000000006</v>
          </cell>
          <cell r="I16">
            <v>0</v>
          </cell>
          <cell r="J16">
            <v>4691.2</v>
          </cell>
          <cell r="K16">
            <v>35.130000000000003</v>
          </cell>
          <cell r="L16">
            <v>15.9</v>
          </cell>
          <cell r="M16">
            <v>0</v>
          </cell>
          <cell r="N16">
            <v>70761.83</v>
          </cell>
        </row>
        <row r="17">
          <cell r="A17">
            <v>63</v>
          </cell>
          <cell r="B17" t="str">
            <v>E75</v>
          </cell>
          <cell r="D17" t="str">
            <v>;A-</v>
          </cell>
          <cell r="E17">
            <v>63</v>
          </cell>
          <cell r="F17" t="str">
            <v>MARAISA STANICIA EUGENIO</v>
          </cell>
          <cell r="G17" t="str">
            <v>1,14093;</v>
          </cell>
          <cell r="H17">
            <v>60800</v>
          </cell>
          <cell r="I17">
            <v>0</v>
          </cell>
          <cell r="J17">
            <v>2132.08</v>
          </cell>
          <cell r="K17">
            <v>0</v>
          </cell>
          <cell r="L17">
            <v>0</v>
          </cell>
          <cell r="M17">
            <v>0</v>
          </cell>
          <cell r="N17">
            <v>62932.08</v>
          </cell>
        </row>
        <row r="18">
          <cell r="A18">
            <v>64</v>
          </cell>
          <cell r="B18" t="str">
            <v>E75</v>
          </cell>
          <cell r="D18" t="str">
            <v>;A-</v>
          </cell>
          <cell r="E18">
            <v>64</v>
          </cell>
          <cell r="F18" t="str">
            <v>RICARDO R. KINOSHITA DO AMARAL</v>
          </cell>
          <cell r="G18" t="str">
            <v>1,14093;</v>
          </cell>
          <cell r="H18">
            <v>218602.5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218602.5</v>
          </cell>
        </row>
        <row r="19">
          <cell r="A19">
            <v>71</v>
          </cell>
          <cell r="B19" t="str">
            <v>E75</v>
          </cell>
          <cell r="D19" t="str">
            <v>;A-</v>
          </cell>
          <cell r="E19">
            <v>71</v>
          </cell>
          <cell r="F19" t="str">
            <v>CLARA DA COSTA LIMEIRA</v>
          </cell>
          <cell r="G19" t="str">
            <v>1,14093;</v>
          </cell>
          <cell r="H19">
            <v>148538.84</v>
          </cell>
          <cell r="I19">
            <v>0</v>
          </cell>
          <cell r="J19">
            <v>12785</v>
          </cell>
          <cell r="K19">
            <v>0</v>
          </cell>
          <cell r="L19">
            <v>0</v>
          </cell>
          <cell r="M19">
            <v>-2.62</v>
          </cell>
          <cell r="N19">
            <v>161326.46</v>
          </cell>
        </row>
        <row r="20">
          <cell r="A20">
            <v>72</v>
          </cell>
          <cell r="B20" t="str">
            <v>E75</v>
          </cell>
          <cell r="D20" t="str">
            <v>;A-</v>
          </cell>
          <cell r="E20">
            <v>72</v>
          </cell>
          <cell r="F20" t="str">
            <v>EDUARDO ROCHA QUEVEDO</v>
          </cell>
          <cell r="G20" t="str">
            <v>1,14093;</v>
          </cell>
          <cell r="H20">
            <v>167052.85</v>
          </cell>
          <cell r="I20">
            <v>0</v>
          </cell>
          <cell r="J20">
            <v>13569.01</v>
          </cell>
          <cell r="K20">
            <v>0</v>
          </cell>
          <cell r="L20">
            <v>592.80999999999995</v>
          </cell>
          <cell r="M20">
            <v>-7.38</v>
          </cell>
          <cell r="N20">
            <v>181222.05</v>
          </cell>
        </row>
        <row r="21">
          <cell r="A21">
            <v>73</v>
          </cell>
          <cell r="B21" t="str">
            <v>E75</v>
          </cell>
          <cell r="D21" t="str">
            <v>;A-</v>
          </cell>
          <cell r="E21">
            <v>73</v>
          </cell>
          <cell r="F21" t="str">
            <v>PATRICIA DE MELLO BARBOZA</v>
          </cell>
          <cell r="G21" t="str">
            <v>1,14093;</v>
          </cell>
          <cell r="H21">
            <v>71190.990000000005</v>
          </cell>
          <cell r="I21">
            <v>0</v>
          </cell>
          <cell r="J21">
            <v>2400.7199999999998</v>
          </cell>
          <cell r="K21">
            <v>339.83</v>
          </cell>
          <cell r="L21">
            <v>347.43</v>
          </cell>
          <cell r="M21">
            <v>23.62</v>
          </cell>
          <cell r="N21">
            <v>74255.350000000006</v>
          </cell>
        </row>
        <row r="22">
          <cell r="A22">
            <v>74</v>
          </cell>
          <cell r="B22" t="str">
            <v>E75</v>
          </cell>
          <cell r="D22" t="str">
            <v>;A-</v>
          </cell>
          <cell r="E22">
            <v>74</v>
          </cell>
          <cell r="F22" t="str">
            <v>SANDRA CRISTINA PEDRI</v>
          </cell>
          <cell r="G22" t="str">
            <v>1,14093;</v>
          </cell>
          <cell r="H22">
            <v>10516.02</v>
          </cell>
          <cell r="I22">
            <v>0</v>
          </cell>
          <cell r="J22">
            <v>146.25</v>
          </cell>
          <cell r="K22">
            <v>43.11</v>
          </cell>
          <cell r="L22">
            <v>55.9</v>
          </cell>
          <cell r="M22">
            <v>0</v>
          </cell>
          <cell r="N22">
            <v>10761.28</v>
          </cell>
        </row>
        <row r="23">
          <cell r="A23">
            <v>81</v>
          </cell>
          <cell r="B23" t="str">
            <v>E75</v>
          </cell>
          <cell r="D23" t="str">
            <v>;A-</v>
          </cell>
          <cell r="E23">
            <v>81</v>
          </cell>
          <cell r="F23" t="str">
            <v>JOAO PETER LICHTENTHAL</v>
          </cell>
          <cell r="G23" t="str">
            <v>1,14093;</v>
          </cell>
          <cell r="H23">
            <v>15612.48</v>
          </cell>
          <cell r="I23">
            <v>3242.34</v>
          </cell>
          <cell r="J23">
            <v>1741.41</v>
          </cell>
          <cell r="K23">
            <v>0</v>
          </cell>
          <cell r="L23">
            <v>0</v>
          </cell>
          <cell r="M23">
            <v>0</v>
          </cell>
          <cell r="N23">
            <v>20596.23</v>
          </cell>
        </row>
        <row r="24">
          <cell r="A24">
            <v>81</v>
          </cell>
          <cell r="B24" t="str">
            <v>E75</v>
          </cell>
          <cell r="D24" t="str">
            <v>;A-</v>
          </cell>
          <cell r="E24">
            <v>81</v>
          </cell>
          <cell r="F24" t="str">
            <v>PATRICIA HELENA DIAS</v>
          </cell>
          <cell r="G24" t="str">
            <v>1,14093;</v>
          </cell>
          <cell r="H24">
            <v>245050.56</v>
          </cell>
          <cell r="I24">
            <v>30256.52</v>
          </cell>
          <cell r="J24">
            <v>9127.82</v>
          </cell>
          <cell r="K24">
            <v>0</v>
          </cell>
          <cell r="L24">
            <v>0</v>
          </cell>
          <cell r="M24">
            <v>20918.71</v>
          </cell>
          <cell r="N24">
            <v>263516.19</v>
          </cell>
        </row>
        <row r="25">
          <cell r="A25">
            <v>82</v>
          </cell>
          <cell r="B25" t="str">
            <v>E75</v>
          </cell>
          <cell r="D25" t="str">
            <v>;A-</v>
          </cell>
          <cell r="E25">
            <v>82</v>
          </cell>
          <cell r="F25" t="str">
            <v>MARCELO LOPES VASQUES</v>
          </cell>
          <cell r="G25" t="str">
            <v>1,14093;</v>
          </cell>
          <cell r="H25">
            <v>195296.03</v>
          </cell>
          <cell r="I25">
            <v>12080.51</v>
          </cell>
          <cell r="J25">
            <v>14208.07</v>
          </cell>
          <cell r="K25">
            <v>0</v>
          </cell>
          <cell r="L25">
            <v>0</v>
          </cell>
          <cell r="M25">
            <v>113.85</v>
          </cell>
          <cell r="N25">
            <v>221470.76</v>
          </cell>
        </row>
        <row r="26">
          <cell r="A26">
            <v>84</v>
          </cell>
          <cell r="B26" t="str">
            <v>E75</v>
          </cell>
          <cell r="D26" t="str">
            <v>;A-</v>
          </cell>
          <cell r="E26">
            <v>84</v>
          </cell>
          <cell r="F26" t="str">
            <v>DENYS IRINEU PALAZZINI</v>
          </cell>
          <cell r="G26" t="str">
            <v>1,14093;</v>
          </cell>
          <cell r="H26">
            <v>192841.4</v>
          </cell>
          <cell r="I26">
            <v>0</v>
          </cell>
          <cell r="J26">
            <v>12647.66</v>
          </cell>
          <cell r="K26">
            <v>0</v>
          </cell>
          <cell r="L26">
            <v>0</v>
          </cell>
          <cell r="M26">
            <v>7639.99</v>
          </cell>
          <cell r="N26">
            <v>197849.07</v>
          </cell>
        </row>
        <row r="27">
          <cell r="A27">
            <v>92</v>
          </cell>
          <cell r="B27" t="str">
            <v>E75</v>
          </cell>
          <cell r="D27" t="str">
            <v>;A-</v>
          </cell>
          <cell r="E27">
            <v>92</v>
          </cell>
          <cell r="F27" t="str">
            <v>ROSANA FURTADO ALEXANDRE</v>
          </cell>
          <cell r="G27" t="str">
            <v>1,14093;</v>
          </cell>
          <cell r="H27">
            <v>65534.59</v>
          </cell>
          <cell r="I27">
            <v>21138.15</v>
          </cell>
          <cell r="J27">
            <v>6417.22</v>
          </cell>
          <cell r="K27">
            <v>0</v>
          </cell>
          <cell r="L27">
            <v>0</v>
          </cell>
          <cell r="M27">
            <v>-0.01</v>
          </cell>
          <cell r="N27">
            <v>93089.97</v>
          </cell>
        </row>
        <row r="28">
          <cell r="A28">
            <v>93</v>
          </cell>
          <cell r="B28" t="str">
            <v>E75</v>
          </cell>
          <cell r="D28" t="str">
            <v>;A-</v>
          </cell>
          <cell r="E28">
            <v>93</v>
          </cell>
          <cell r="F28" t="str">
            <v>CAMILA MARQUES ALO</v>
          </cell>
          <cell r="G28" t="str">
            <v>1,14093;</v>
          </cell>
          <cell r="H28">
            <v>96695.71</v>
          </cell>
          <cell r="I28">
            <v>0</v>
          </cell>
          <cell r="J28">
            <v>1982.93</v>
          </cell>
          <cell r="K28">
            <v>0</v>
          </cell>
          <cell r="L28">
            <v>0</v>
          </cell>
          <cell r="M28">
            <v>0</v>
          </cell>
          <cell r="N28">
            <v>98678.64</v>
          </cell>
        </row>
        <row r="29">
          <cell r="A29">
            <v>94</v>
          </cell>
          <cell r="B29" t="str">
            <v>E75</v>
          </cell>
          <cell r="D29" t="str">
            <v>;A-</v>
          </cell>
          <cell r="E29">
            <v>94</v>
          </cell>
          <cell r="F29" t="str">
            <v>RICARDO ARANDA PALOPOLI</v>
          </cell>
          <cell r="G29" t="str">
            <v>1,14093;</v>
          </cell>
          <cell r="H29">
            <v>127135</v>
          </cell>
          <cell r="I29">
            <v>0</v>
          </cell>
          <cell r="J29">
            <v>7565.72</v>
          </cell>
          <cell r="K29">
            <v>0</v>
          </cell>
          <cell r="L29">
            <v>7.06</v>
          </cell>
          <cell r="M29">
            <v>1954.99</v>
          </cell>
          <cell r="N29">
            <v>132752.79</v>
          </cell>
        </row>
        <row r="30">
          <cell r="A30">
            <v>101</v>
          </cell>
          <cell r="B30" t="str">
            <v>E75</v>
          </cell>
          <cell r="D30" t="str">
            <v>;A-</v>
          </cell>
          <cell r="E30">
            <v>101</v>
          </cell>
          <cell r="F30" t="str">
            <v>SERGIO CHIMELLI</v>
          </cell>
          <cell r="G30" t="str">
            <v>1,15274;</v>
          </cell>
          <cell r="H30">
            <v>80259.899999999994</v>
          </cell>
          <cell r="I30">
            <v>0</v>
          </cell>
          <cell r="J30">
            <v>4580.91</v>
          </cell>
          <cell r="K30">
            <v>0</v>
          </cell>
          <cell r="L30">
            <v>0</v>
          </cell>
          <cell r="M30">
            <v>-1.93</v>
          </cell>
          <cell r="N30">
            <v>84842.74</v>
          </cell>
        </row>
        <row r="31">
          <cell r="A31">
            <v>103</v>
          </cell>
          <cell r="B31" t="str">
            <v>E75</v>
          </cell>
          <cell r="D31" t="str">
            <v>;A-</v>
          </cell>
          <cell r="E31">
            <v>103</v>
          </cell>
          <cell r="F31" t="str">
            <v>VANESSA DE ANDRADE BASILE</v>
          </cell>
          <cell r="G31" t="str">
            <v>1,14093;</v>
          </cell>
          <cell r="H31">
            <v>222238.33</v>
          </cell>
          <cell r="I31">
            <v>0</v>
          </cell>
          <cell r="J31">
            <v>1984.88</v>
          </cell>
          <cell r="K31">
            <v>0</v>
          </cell>
          <cell r="L31">
            <v>0</v>
          </cell>
          <cell r="M31">
            <v>25402.639999999999</v>
          </cell>
          <cell r="N31">
            <v>198820.57</v>
          </cell>
        </row>
        <row r="32">
          <cell r="A32">
            <v>104</v>
          </cell>
          <cell r="B32" t="str">
            <v>E75</v>
          </cell>
          <cell r="D32" t="str">
            <v>;A-</v>
          </cell>
          <cell r="E32">
            <v>104</v>
          </cell>
          <cell r="F32" t="str">
            <v>ALEXANDRE RODRIGUES ALCIATTI</v>
          </cell>
          <cell r="G32" t="str">
            <v>1,14093;</v>
          </cell>
          <cell r="H32">
            <v>117701.62</v>
          </cell>
          <cell r="I32">
            <v>0</v>
          </cell>
          <cell r="J32">
            <v>15813.61</v>
          </cell>
          <cell r="K32">
            <v>0</v>
          </cell>
          <cell r="L32">
            <v>0</v>
          </cell>
          <cell r="M32">
            <v>3038.94</v>
          </cell>
          <cell r="N32">
            <v>130476.29</v>
          </cell>
        </row>
        <row r="33">
          <cell r="A33">
            <v>111</v>
          </cell>
          <cell r="B33" t="str">
            <v>E75</v>
          </cell>
          <cell r="D33" t="str">
            <v>;A-</v>
          </cell>
          <cell r="E33">
            <v>111</v>
          </cell>
          <cell r="F33" t="str">
            <v>FRANCISCO GARCIA ZALDIVAR</v>
          </cell>
          <cell r="G33" t="str">
            <v>1,15274;</v>
          </cell>
          <cell r="H33">
            <v>111539.2</v>
          </cell>
          <cell r="I33">
            <v>33056.720000000001</v>
          </cell>
          <cell r="J33">
            <v>13066.32</v>
          </cell>
          <cell r="K33">
            <v>36.380000000000003</v>
          </cell>
          <cell r="L33">
            <v>7.16</v>
          </cell>
          <cell r="M33">
            <v>28014.55</v>
          </cell>
          <cell r="N33">
            <v>129691.23</v>
          </cell>
        </row>
        <row r="34">
          <cell r="A34">
            <v>112</v>
          </cell>
          <cell r="B34" t="str">
            <v>E75</v>
          </cell>
          <cell r="D34" t="str">
            <v>;A-</v>
          </cell>
          <cell r="E34">
            <v>112</v>
          </cell>
          <cell r="F34" t="str">
            <v>ANDREA MARIA PELA</v>
          </cell>
          <cell r="G34" t="str">
            <v>1,15274;</v>
          </cell>
          <cell r="H34">
            <v>202400</v>
          </cell>
          <cell r="I34">
            <v>0</v>
          </cell>
          <cell r="J34">
            <v>7913.32</v>
          </cell>
          <cell r="K34">
            <v>0</v>
          </cell>
          <cell r="L34">
            <v>0</v>
          </cell>
          <cell r="M34">
            <v>0</v>
          </cell>
          <cell r="N34">
            <v>210313.32</v>
          </cell>
        </row>
        <row r="35">
          <cell r="A35">
            <v>113</v>
          </cell>
          <cell r="B35" t="str">
            <v>E75</v>
          </cell>
          <cell r="D35" t="str">
            <v>;A-</v>
          </cell>
          <cell r="E35">
            <v>113</v>
          </cell>
          <cell r="F35" t="str">
            <v>SILVIA MOREIRA AYUB FERREIRA</v>
          </cell>
          <cell r="G35" t="str">
            <v>1,15274;</v>
          </cell>
          <cell r="H35">
            <v>106895</v>
          </cell>
          <cell r="I35">
            <v>0</v>
          </cell>
          <cell r="J35">
            <v>15920.41</v>
          </cell>
          <cell r="K35">
            <v>0</v>
          </cell>
          <cell r="L35">
            <v>0</v>
          </cell>
          <cell r="M35">
            <v>0</v>
          </cell>
          <cell r="N35">
            <v>122815.41</v>
          </cell>
        </row>
        <row r="36">
          <cell r="A36">
            <v>114</v>
          </cell>
          <cell r="B36" t="str">
            <v>E75</v>
          </cell>
          <cell r="D36" t="str">
            <v>;A-</v>
          </cell>
          <cell r="E36">
            <v>114</v>
          </cell>
          <cell r="F36" t="str">
            <v>NICOLA PACILEO NETTO</v>
          </cell>
          <cell r="G36" t="str">
            <v>1,15274;</v>
          </cell>
          <cell r="H36">
            <v>164860</v>
          </cell>
          <cell r="I36">
            <v>0</v>
          </cell>
          <cell r="J36">
            <v>9894.5499999999993</v>
          </cell>
          <cell r="K36">
            <v>0</v>
          </cell>
          <cell r="L36">
            <v>0</v>
          </cell>
          <cell r="M36">
            <v>494.24</v>
          </cell>
          <cell r="N36">
            <v>174260.31</v>
          </cell>
        </row>
        <row r="37">
          <cell r="A37">
            <v>121</v>
          </cell>
          <cell r="B37" t="str">
            <v>E75</v>
          </cell>
          <cell r="D37" t="str">
            <v>;A-</v>
          </cell>
          <cell r="E37">
            <v>121</v>
          </cell>
          <cell r="F37" t="str">
            <v>CELSO SEIJI GONDO</v>
          </cell>
          <cell r="G37" t="str">
            <v>1,15274;</v>
          </cell>
          <cell r="H37">
            <v>84173.35</v>
          </cell>
          <cell r="I37">
            <v>4612.28</v>
          </cell>
          <cell r="J37">
            <v>7288.49</v>
          </cell>
          <cell r="K37">
            <v>0</v>
          </cell>
          <cell r="L37">
            <v>4.96</v>
          </cell>
          <cell r="M37">
            <v>4093.78</v>
          </cell>
          <cell r="N37">
            <v>91985.3</v>
          </cell>
        </row>
        <row r="38">
          <cell r="A38">
            <v>122</v>
          </cell>
          <cell r="B38" t="str">
            <v>E75</v>
          </cell>
          <cell r="D38" t="str">
            <v>;A-</v>
          </cell>
          <cell r="E38">
            <v>122</v>
          </cell>
          <cell r="F38" t="str">
            <v>ARMEN KRIKOR JAHADIAN</v>
          </cell>
          <cell r="G38" t="str">
            <v>1,15274;</v>
          </cell>
          <cell r="H38">
            <v>139371.88</v>
          </cell>
          <cell r="I38">
            <v>0</v>
          </cell>
          <cell r="J38">
            <v>14400.04</v>
          </cell>
          <cell r="K38">
            <v>0</v>
          </cell>
          <cell r="L38">
            <v>4280.1099999999997</v>
          </cell>
          <cell r="M38">
            <v>174.49</v>
          </cell>
          <cell r="N38">
            <v>157877.54</v>
          </cell>
        </row>
        <row r="39">
          <cell r="A39">
            <v>123</v>
          </cell>
          <cell r="B39" t="str">
            <v>E75</v>
          </cell>
          <cell r="D39" t="str">
            <v>;A-</v>
          </cell>
          <cell r="E39">
            <v>123</v>
          </cell>
          <cell r="F39" t="str">
            <v>EDUARDO TADINI JUNIOR</v>
          </cell>
          <cell r="G39" t="str">
            <v>1,15274;</v>
          </cell>
          <cell r="H39">
            <v>59105.34</v>
          </cell>
          <cell r="I39">
            <v>0</v>
          </cell>
          <cell r="J39">
            <v>2149.0300000000002</v>
          </cell>
          <cell r="K39">
            <v>0</v>
          </cell>
          <cell r="L39">
            <v>0</v>
          </cell>
          <cell r="M39">
            <v>0</v>
          </cell>
          <cell r="N39">
            <v>61254.37</v>
          </cell>
        </row>
        <row r="40">
          <cell r="A40">
            <v>124</v>
          </cell>
          <cell r="B40" t="str">
            <v>E75</v>
          </cell>
          <cell r="D40" t="str">
            <v>;A-</v>
          </cell>
          <cell r="E40">
            <v>124</v>
          </cell>
          <cell r="F40" t="str">
            <v>ADENIR VALENTIM CRUZ</v>
          </cell>
          <cell r="G40" t="str">
            <v>1,15274;</v>
          </cell>
          <cell r="H40">
            <v>65048.51</v>
          </cell>
          <cell r="I40">
            <v>0</v>
          </cell>
          <cell r="J40">
            <v>2783.27</v>
          </cell>
          <cell r="K40">
            <v>0</v>
          </cell>
          <cell r="L40">
            <v>0</v>
          </cell>
          <cell r="M40">
            <v>0</v>
          </cell>
          <cell r="N40">
            <v>67831.78</v>
          </cell>
        </row>
        <row r="41">
          <cell r="A41">
            <v>132</v>
          </cell>
          <cell r="B41" t="str">
            <v>E75</v>
          </cell>
          <cell r="D41" t="str">
            <v>;A-</v>
          </cell>
          <cell r="E41">
            <v>132</v>
          </cell>
          <cell r="F41" t="str">
            <v>MAYULI LURBE FONSECA</v>
          </cell>
          <cell r="G41" t="str">
            <v>1,15274;</v>
          </cell>
          <cell r="H41">
            <v>207695.37</v>
          </cell>
          <cell r="I41">
            <v>0</v>
          </cell>
          <cell r="J41">
            <v>8471.7099999999991</v>
          </cell>
          <cell r="K41">
            <v>0</v>
          </cell>
          <cell r="L41">
            <v>0</v>
          </cell>
          <cell r="M41">
            <v>-3.9</v>
          </cell>
          <cell r="N41">
            <v>216170.98</v>
          </cell>
        </row>
        <row r="42">
          <cell r="A42">
            <v>134</v>
          </cell>
          <cell r="B42" t="str">
            <v>E75</v>
          </cell>
          <cell r="D42" t="str">
            <v>;A-</v>
          </cell>
          <cell r="E42">
            <v>134</v>
          </cell>
          <cell r="F42" t="str">
            <v>JOSE FRANCISCO COMPAGNO</v>
          </cell>
          <cell r="G42" t="str">
            <v>1,15274;</v>
          </cell>
          <cell r="H42">
            <v>58873.75</v>
          </cell>
          <cell r="I42">
            <v>0</v>
          </cell>
          <cell r="J42">
            <v>1408.54</v>
          </cell>
          <cell r="K42">
            <v>0</v>
          </cell>
          <cell r="L42">
            <v>0</v>
          </cell>
          <cell r="M42">
            <v>0</v>
          </cell>
          <cell r="N42">
            <v>60282.29</v>
          </cell>
        </row>
        <row r="43">
          <cell r="A43">
            <v>141</v>
          </cell>
          <cell r="B43" t="str">
            <v>E75</v>
          </cell>
          <cell r="D43" t="str">
            <v>;A-</v>
          </cell>
          <cell r="E43">
            <v>141</v>
          </cell>
          <cell r="F43" t="str">
            <v>FERNANDO B. DU PIN CALMON</v>
          </cell>
          <cell r="G43" t="str">
            <v>1,15274;</v>
          </cell>
          <cell r="H43">
            <v>62290.15</v>
          </cell>
          <cell r="I43">
            <v>0</v>
          </cell>
          <cell r="J43">
            <v>4586.3599999999997</v>
          </cell>
          <cell r="K43">
            <v>0</v>
          </cell>
          <cell r="L43">
            <v>0</v>
          </cell>
          <cell r="M43">
            <v>0</v>
          </cell>
          <cell r="N43">
            <v>66876.509999999995</v>
          </cell>
        </row>
        <row r="44">
          <cell r="A44">
            <v>142</v>
          </cell>
          <cell r="B44" t="str">
            <v>E75</v>
          </cell>
          <cell r="D44" t="str">
            <v>;A-</v>
          </cell>
          <cell r="E44">
            <v>142</v>
          </cell>
          <cell r="F44" t="str">
            <v>FRANCISCO NUNES DE OLIVEIRA</v>
          </cell>
          <cell r="G44" t="str">
            <v>1,15274;</v>
          </cell>
          <cell r="H44">
            <v>89649.76</v>
          </cell>
          <cell r="I44">
            <v>0</v>
          </cell>
          <cell r="J44">
            <v>4793.24</v>
          </cell>
          <cell r="K44">
            <v>0</v>
          </cell>
          <cell r="L44">
            <v>0</v>
          </cell>
          <cell r="M44">
            <v>-0.68</v>
          </cell>
          <cell r="N44">
            <v>94443.68</v>
          </cell>
        </row>
        <row r="45">
          <cell r="A45">
            <v>143</v>
          </cell>
          <cell r="B45" t="str">
            <v>E75</v>
          </cell>
          <cell r="D45" t="str">
            <v>;A-</v>
          </cell>
          <cell r="E45">
            <v>143</v>
          </cell>
          <cell r="F45" t="str">
            <v>MARCOS DE ANDRADE CARDOSO PAES</v>
          </cell>
          <cell r="G45" t="str">
            <v>1,15274;</v>
          </cell>
          <cell r="H45">
            <v>201109.41</v>
          </cell>
          <cell r="I45">
            <v>38941.14</v>
          </cell>
          <cell r="J45">
            <v>12046.63</v>
          </cell>
          <cell r="K45">
            <v>0</v>
          </cell>
          <cell r="L45">
            <v>0</v>
          </cell>
          <cell r="M45">
            <v>32155.65</v>
          </cell>
          <cell r="N45">
            <v>219941.53</v>
          </cell>
        </row>
        <row r="46">
          <cell r="A46">
            <v>144</v>
          </cell>
          <cell r="B46" t="str">
            <v>E75</v>
          </cell>
          <cell r="D46" t="str">
            <v>;A-</v>
          </cell>
          <cell r="E46">
            <v>144</v>
          </cell>
          <cell r="F46" t="str">
            <v>ALEXANDRE SOARES DOS SANTOS</v>
          </cell>
          <cell r="G46" t="str">
            <v>1,15274;</v>
          </cell>
          <cell r="H46">
            <v>139183.67999999999</v>
          </cell>
          <cell r="I46">
            <v>0</v>
          </cell>
          <cell r="J46">
            <v>7039.49</v>
          </cell>
          <cell r="K46">
            <v>0</v>
          </cell>
          <cell r="L46">
            <v>0</v>
          </cell>
          <cell r="M46">
            <v>2377.21</v>
          </cell>
          <cell r="N46">
            <v>143845.96</v>
          </cell>
        </row>
        <row r="47">
          <cell r="A47">
            <v>151</v>
          </cell>
          <cell r="B47" t="str">
            <v>E75</v>
          </cell>
          <cell r="D47" t="str">
            <v>;A-</v>
          </cell>
          <cell r="E47">
            <v>151</v>
          </cell>
          <cell r="F47" t="str">
            <v>ROMERO DANTAS MAIA</v>
          </cell>
          <cell r="G47" t="str">
            <v>1,15274;</v>
          </cell>
          <cell r="H47">
            <v>157349.26</v>
          </cell>
          <cell r="I47">
            <v>25546.04</v>
          </cell>
          <cell r="J47">
            <v>7744.51</v>
          </cell>
          <cell r="K47">
            <v>0</v>
          </cell>
          <cell r="L47">
            <v>0</v>
          </cell>
          <cell r="M47">
            <v>9979.0300000000007</v>
          </cell>
          <cell r="N47">
            <v>180660.78</v>
          </cell>
        </row>
        <row r="48">
          <cell r="A48">
            <v>152</v>
          </cell>
          <cell r="B48" t="str">
            <v>E75</v>
          </cell>
          <cell r="D48" t="str">
            <v>;A-</v>
          </cell>
          <cell r="E48">
            <v>152</v>
          </cell>
          <cell r="F48" t="str">
            <v>ANGELO PEREIRA RIZZI</v>
          </cell>
          <cell r="G48" t="str">
            <v>1,15274;</v>
          </cell>
          <cell r="H48">
            <v>58453.2</v>
          </cell>
          <cell r="I48">
            <v>0</v>
          </cell>
          <cell r="J48">
            <v>4636.8500000000004</v>
          </cell>
          <cell r="K48">
            <v>0</v>
          </cell>
          <cell r="L48">
            <v>0</v>
          </cell>
          <cell r="M48">
            <v>0</v>
          </cell>
          <cell r="N48">
            <v>63090.05</v>
          </cell>
        </row>
        <row r="49">
          <cell r="A49">
            <v>153</v>
          </cell>
          <cell r="B49" t="str">
            <v>E75</v>
          </cell>
          <cell r="D49" t="str">
            <v>;A-</v>
          </cell>
          <cell r="E49">
            <v>153</v>
          </cell>
          <cell r="F49" t="str">
            <v>BEATRIZ GODOI CAVALHEIRO</v>
          </cell>
          <cell r="G49" t="str">
            <v>1,15274;</v>
          </cell>
          <cell r="H49">
            <v>136062.82</v>
          </cell>
          <cell r="I49">
            <v>0</v>
          </cell>
          <cell r="J49">
            <v>5657.71</v>
          </cell>
          <cell r="K49">
            <v>0</v>
          </cell>
          <cell r="L49">
            <v>0</v>
          </cell>
          <cell r="M49">
            <v>469.5</v>
          </cell>
          <cell r="N49">
            <v>141251.03</v>
          </cell>
        </row>
        <row r="50">
          <cell r="A50">
            <v>154</v>
          </cell>
          <cell r="B50" t="str">
            <v>E75</v>
          </cell>
          <cell r="D50" t="str">
            <v>;A-</v>
          </cell>
          <cell r="E50">
            <v>154</v>
          </cell>
          <cell r="F50" t="str">
            <v>AGOSTINHO GENTIL JUNIOR</v>
          </cell>
          <cell r="G50" t="str">
            <v>1,15274;</v>
          </cell>
          <cell r="H50">
            <v>272063.93</v>
          </cell>
          <cell r="I50">
            <v>42671.9</v>
          </cell>
          <cell r="J50">
            <v>24236.53</v>
          </cell>
          <cell r="K50">
            <v>0</v>
          </cell>
          <cell r="L50">
            <v>0</v>
          </cell>
          <cell r="M50">
            <v>55904.84</v>
          </cell>
          <cell r="N50">
            <v>283067.52000000002</v>
          </cell>
        </row>
        <row r="51">
          <cell r="A51">
            <v>161</v>
          </cell>
          <cell r="B51" t="str">
            <v>E75</v>
          </cell>
          <cell r="D51" t="str">
            <v>;A-</v>
          </cell>
          <cell r="E51">
            <v>161</v>
          </cell>
          <cell r="F51" t="str">
            <v>ANA CRISTINA DE SOUZA</v>
          </cell>
          <cell r="G51" t="str">
            <v>1,16454;</v>
          </cell>
          <cell r="H51">
            <v>86833.82</v>
          </cell>
          <cell r="I51">
            <v>0</v>
          </cell>
          <cell r="J51">
            <v>6504.7</v>
          </cell>
          <cell r="K51">
            <v>0</v>
          </cell>
          <cell r="L51">
            <v>0</v>
          </cell>
          <cell r="M51">
            <v>-0.06</v>
          </cell>
          <cell r="N51">
            <v>93338.58</v>
          </cell>
        </row>
        <row r="52">
          <cell r="A52">
            <v>162</v>
          </cell>
          <cell r="B52" t="str">
            <v>E75</v>
          </cell>
          <cell r="D52" t="str">
            <v>;A-</v>
          </cell>
          <cell r="E52">
            <v>162</v>
          </cell>
          <cell r="F52" t="str">
            <v>AUGUSTA TOMOCO KINOSHITA DO AMAR</v>
          </cell>
          <cell r="G52" t="str">
            <v>1,16454;</v>
          </cell>
          <cell r="H52">
            <v>333804.2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333804.2</v>
          </cell>
        </row>
        <row r="53">
          <cell r="A53">
            <v>163</v>
          </cell>
          <cell r="B53" t="str">
            <v>E75</v>
          </cell>
          <cell r="D53" t="str">
            <v>;A-</v>
          </cell>
          <cell r="E53">
            <v>163</v>
          </cell>
          <cell r="F53" t="str">
            <v>LUIS ALEXANDRE C.DE MAGALHAES</v>
          </cell>
          <cell r="G53" t="str">
            <v>1,15274;</v>
          </cell>
          <cell r="H53">
            <v>101082.53</v>
          </cell>
          <cell r="I53">
            <v>35799.96</v>
          </cell>
          <cell r="J53">
            <v>19910.45</v>
          </cell>
          <cell r="K53">
            <v>0</v>
          </cell>
          <cell r="L53">
            <v>0</v>
          </cell>
          <cell r="M53">
            <v>34686.07</v>
          </cell>
          <cell r="N53">
            <v>122106.87</v>
          </cell>
        </row>
        <row r="54">
          <cell r="A54">
            <v>164</v>
          </cell>
          <cell r="B54" t="str">
            <v>E75</v>
          </cell>
          <cell r="D54" t="str">
            <v>;A-</v>
          </cell>
          <cell r="E54">
            <v>164</v>
          </cell>
          <cell r="F54" t="str">
            <v>DANIEL AL ASSAL</v>
          </cell>
          <cell r="G54" t="str">
            <v>1,15274;</v>
          </cell>
          <cell r="H54">
            <v>152545.35999999999</v>
          </cell>
          <cell r="I54">
            <v>0</v>
          </cell>
          <cell r="J54">
            <v>4970.46</v>
          </cell>
          <cell r="K54">
            <v>0</v>
          </cell>
          <cell r="L54">
            <v>0</v>
          </cell>
          <cell r="M54">
            <v>0</v>
          </cell>
          <cell r="N54">
            <v>157515.82</v>
          </cell>
        </row>
        <row r="55">
          <cell r="A55">
            <v>171</v>
          </cell>
          <cell r="B55" t="str">
            <v>E75</v>
          </cell>
          <cell r="D55" t="str">
            <v>;A-</v>
          </cell>
          <cell r="E55">
            <v>171</v>
          </cell>
          <cell r="F55" t="str">
            <v>WALTER CARMO CORIOLANO JUNIOR</v>
          </cell>
          <cell r="G55" t="str">
            <v>1,16454;</v>
          </cell>
          <cell r="H55">
            <v>114276.54</v>
          </cell>
          <cell r="I55">
            <v>0</v>
          </cell>
          <cell r="J55">
            <v>2525.6799999999998</v>
          </cell>
          <cell r="K55">
            <v>0</v>
          </cell>
          <cell r="L55">
            <v>0</v>
          </cell>
          <cell r="M55">
            <v>0</v>
          </cell>
          <cell r="N55">
            <v>116802.22</v>
          </cell>
        </row>
        <row r="56">
          <cell r="A56">
            <v>172</v>
          </cell>
          <cell r="B56" t="str">
            <v>E75</v>
          </cell>
          <cell r="D56" t="str">
            <v>;A-</v>
          </cell>
          <cell r="E56">
            <v>172</v>
          </cell>
          <cell r="F56" t="str">
            <v>VALDIR ROQUE</v>
          </cell>
          <cell r="G56" t="str">
            <v>1,16454;</v>
          </cell>
          <cell r="H56">
            <v>140940.76</v>
          </cell>
          <cell r="I56">
            <v>24556.78</v>
          </cell>
          <cell r="J56">
            <v>12843.4</v>
          </cell>
          <cell r="K56">
            <v>0</v>
          </cell>
          <cell r="L56">
            <v>25.48</v>
          </cell>
          <cell r="M56">
            <v>29.77</v>
          </cell>
          <cell r="N56">
            <v>178336.65</v>
          </cell>
        </row>
        <row r="57">
          <cell r="A57">
            <v>173</v>
          </cell>
          <cell r="B57" t="str">
            <v>E75</v>
          </cell>
          <cell r="D57" t="str">
            <v>;A-</v>
          </cell>
          <cell r="E57">
            <v>173</v>
          </cell>
          <cell r="F57" t="str">
            <v>LUIZ SHIDA</v>
          </cell>
          <cell r="G57" t="str">
            <v>1,15274;</v>
          </cell>
          <cell r="H57">
            <v>225146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225146</v>
          </cell>
        </row>
        <row r="58">
          <cell r="A58">
            <v>174</v>
          </cell>
          <cell r="B58" t="str">
            <v>E75</v>
          </cell>
          <cell r="D58" t="str">
            <v>;A-</v>
          </cell>
          <cell r="E58">
            <v>174</v>
          </cell>
          <cell r="F58" t="str">
            <v>LUIZ SHIDA</v>
          </cell>
          <cell r="G58" t="str">
            <v>1,15274;</v>
          </cell>
          <cell r="H58">
            <v>225146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225146</v>
          </cell>
        </row>
        <row r="59">
          <cell r="A59">
            <v>181</v>
          </cell>
          <cell r="B59" t="str">
            <v>E75</v>
          </cell>
          <cell r="D59" t="str">
            <v>;A-</v>
          </cell>
          <cell r="E59">
            <v>181</v>
          </cell>
          <cell r="F59" t="str">
            <v>CLAUDIO MARTINS MAROTE JUNIOR</v>
          </cell>
          <cell r="G59" t="str">
            <v>1,20837;</v>
          </cell>
          <cell r="H59">
            <v>64436.88</v>
          </cell>
          <cell r="I59">
            <v>0</v>
          </cell>
          <cell r="J59">
            <v>4606.62</v>
          </cell>
          <cell r="K59">
            <v>0</v>
          </cell>
          <cell r="L59">
            <v>5.03</v>
          </cell>
          <cell r="M59">
            <v>-32.590000000000003</v>
          </cell>
          <cell r="N59">
            <v>69081.119999999995</v>
          </cell>
        </row>
        <row r="60">
          <cell r="A60">
            <v>182</v>
          </cell>
          <cell r="B60" t="str">
            <v>E75</v>
          </cell>
          <cell r="D60" t="str">
            <v>;A-</v>
          </cell>
          <cell r="E60">
            <v>182</v>
          </cell>
          <cell r="F60" t="str">
            <v>FRANCISCO ARTHUR GONZAGA DARDI</v>
          </cell>
          <cell r="G60" t="str">
            <v>1,16454;</v>
          </cell>
          <cell r="H60">
            <v>241033.8</v>
          </cell>
          <cell r="I60">
            <v>26315.99</v>
          </cell>
          <cell r="J60">
            <v>8430.73</v>
          </cell>
          <cell r="K60">
            <v>0</v>
          </cell>
          <cell r="L60">
            <v>41</v>
          </cell>
          <cell r="M60">
            <v>22927.67</v>
          </cell>
          <cell r="N60">
            <v>252893.85</v>
          </cell>
        </row>
        <row r="61">
          <cell r="A61">
            <v>183</v>
          </cell>
          <cell r="B61" t="str">
            <v>E75</v>
          </cell>
          <cell r="D61" t="str">
            <v>;A-</v>
          </cell>
          <cell r="E61">
            <v>183</v>
          </cell>
          <cell r="F61" t="str">
            <v>LUIS RONALDO PICOSSE</v>
          </cell>
          <cell r="G61" t="str">
            <v>1,15274;</v>
          </cell>
          <cell r="H61">
            <v>62758.05</v>
          </cell>
          <cell r="I61">
            <v>0</v>
          </cell>
          <cell r="J61">
            <v>4160.96</v>
          </cell>
          <cell r="K61">
            <v>0</v>
          </cell>
          <cell r="L61">
            <v>3.4</v>
          </cell>
          <cell r="M61">
            <v>0</v>
          </cell>
          <cell r="N61">
            <v>66922.41</v>
          </cell>
        </row>
        <row r="62">
          <cell r="A62">
            <v>184</v>
          </cell>
          <cell r="B62" t="str">
            <v>E75</v>
          </cell>
          <cell r="D62" t="str">
            <v>;A-</v>
          </cell>
          <cell r="E62">
            <v>184</v>
          </cell>
          <cell r="F62" t="str">
            <v>MARJORIE PARIS COLOMBINI</v>
          </cell>
          <cell r="G62" t="str">
            <v>1,16454;</v>
          </cell>
          <cell r="H62">
            <v>129490.14</v>
          </cell>
          <cell r="I62">
            <v>2004.36</v>
          </cell>
          <cell r="J62">
            <v>20210.89</v>
          </cell>
          <cell r="K62">
            <v>0</v>
          </cell>
          <cell r="L62">
            <v>18.45</v>
          </cell>
          <cell r="M62">
            <v>2540.08</v>
          </cell>
          <cell r="N62">
            <v>149183.76</v>
          </cell>
        </row>
        <row r="63">
          <cell r="A63">
            <v>191</v>
          </cell>
          <cell r="B63" t="str">
            <v>E75</v>
          </cell>
          <cell r="D63" t="str">
            <v>;A-</v>
          </cell>
          <cell r="E63">
            <v>191</v>
          </cell>
          <cell r="F63" t="str">
            <v>OLIVER DOS SANTOS H.S. DE LIMA</v>
          </cell>
          <cell r="G63" t="str">
            <v>1,16454;</v>
          </cell>
          <cell r="H63">
            <v>116756.15</v>
          </cell>
          <cell r="I63">
            <v>0</v>
          </cell>
          <cell r="J63">
            <v>8304.48</v>
          </cell>
          <cell r="K63">
            <v>0</v>
          </cell>
          <cell r="L63">
            <v>0</v>
          </cell>
          <cell r="M63">
            <v>0</v>
          </cell>
          <cell r="N63">
            <v>125060.63</v>
          </cell>
        </row>
        <row r="64">
          <cell r="A64">
            <v>192</v>
          </cell>
          <cell r="B64" t="str">
            <v>E75</v>
          </cell>
          <cell r="D64" t="str">
            <v>;A-</v>
          </cell>
          <cell r="E64">
            <v>192</v>
          </cell>
          <cell r="F64" t="str">
            <v>ERNESTO LUIS EIRAS DE FARIA</v>
          </cell>
          <cell r="G64" t="str">
            <v>1,19570;</v>
          </cell>
          <cell r="H64">
            <v>167215.91</v>
          </cell>
          <cell r="I64">
            <v>43717.27</v>
          </cell>
          <cell r="J64">
            <v>21653.47</v>
          </cell>
          <cell r="K64">
            <v>0</v>
          </cell>
          <cell r="L64">
            <v>0</v>
          </cell>
          <cell r="M64">
            <v>15045.58</v>
          </cell>
          <cell r="N64">
            <v>217541.07</v>
          </cell>
        </row>
        <row r="65">
          <cell r="A65">
            <v>193</v>
          </cell>
          <cell r="B65" t="str">
            <v>E75</v>
          </cell>
          <cell r="D65" t="str">
            <v>;A-</v>
          </cell>
          <cell r="E65">
            <v>193</v>
          </cell>
          <cell r="F65" t="str">
            <v>JOSE MAURICIO CARVALHO ARAUJO</v>
          </cell>
          <cell r="G65" t="str">
            <v>1,16454;</v>
          </cell>
          <cell r="H65">
            <v>52387.199999999997</v>
          </cell>
          <cell r="I65">
            <v>0</v>
          </cell>
          <cell r="J65">
            <v>4071.91</v>
          </cell>
          <cell r="K65">
            <v>0</v>
          </cell>
          <cell r="L65">
            <v>0</v>
          </cell>
          <cell r="M65">
            <v>-1.41</v>
          </cell>
          <cell r="N65">
            <v>56460.52</v>
          </cell>
        </row>
        <row r="66">
          <cell r="A66">
            <v>194</v>
          </cell>
          <cell r="B66" t="str">
            <v>E75</v>
          </cell>
          <cell r="D66" t="str">
            <v>;A-</v>
          </cell>
          <cell r="E66">
            <v>194</v>
          </cell>
          <cell r="F66" t="str">
            <v>MANUEL INACIO ARAUJO SILVA</v>
          </cell>
          <cell r="G66" t="str">
            <v>1,15274;</v>
          </cell>
          <cell r="H66">
            <v>118431.32</v>
          </cell>
          <cell r="I66">
            <v>0</v>
          </cell>
          <cell r="J66">
            <v>3910.23</v>
          </cell>
          <cell r="K66">
            <v>0</v>
          </cell>
          <cell r="L66">
            <v>0</v>
          </cell>
          <cell r="M66">
            <v>20.66</v>
          </cell>
          <cell r="N66">
            <v>122320.89</v>
          </cell>
        </row>
        <row r="67">
          <cell r="A67">
            <v>201</v>
          </cell>
          <cell r="B67" t="str">
            <v>E75</v>
          </cell>
          <cell r="D67" t="str">
            <v>;A-</v>
          </cell>
          <cell r="E67">
            <v>201</v>
          </cell>
          <cell r="F67" t="str">
            <v>EDUARDO COPPOLA GUTIERREZ</v>
          </cell>
          <cell r="G67" t="str">
            <v>1,16454;</v>
          </cell>
          <cell r="H67">
            <v>133463.51</v>
          </cell>
          <cell r="I67">
            <v>16946.52</v>
          </cell>
          <cell r="J67">
            <v>5906.11</v>
          </cell>
          <cell r="K67">
            <v>0</v>
          </cell>
          <cell r="L67">
            <v>0</v>
          </cell>
          <cell r="M67">
            <v>15316.22</v>
          </cell>
          <cell r="N67">
            <v>140999.92000000001</v>
          </cell>
        </row>
        <row r="68">
          <cell r="A68">
            <v>202</v>
          </cell>
          <cell r="B68" t="str">
            <v>E75</v>
          </cell>
          <cell r="D68" t="str">
            <v>;A-</v>
          </cell>
          <cell r="E68">
            <v>202</v>
          </cell>
          <cell r="F68" t="str">
            <v>TANI STRITZEL</v>
          </cell>
          <cell r="G68" t="str">
            <v>1,16454;</v>
          </cell>
          <cell r="H68">
            <v>110442.79</v>
          </cell>
          <cell r="I68">
            <v>0</v>
          </cell>
          <cell r="J68">
            <v>8683.68</v>
          </cell>
          <cell r="K68">
            <v>0</v>
          </cell>
          <cell r="L68">
            <v>0</v>
          </cell>
          <cell r="M68">
            <v>-4.5199999999999996</v>
          </cell>
          <cell r="N68">
            <v>119130.99</v>
          </cell>
        </row>
        <row r="69">
          <cell r="A69">
            <v>203</v>
          </cell>
          <cell r="B69" t="str">
            <v>E75</v>
          </cell>
          <cell r="D69" t="str">
            <v>;A-</v>
          </cell>
          <cell r="E69">
            <v>203</v>
          </cell>
          <cell r="F69" t="str">
            <v>LUIS MIGUEL BARREIRA REBELO J MA</v>
          </cell>
          <cell r="G69" t="str">
            <v>1,16454;</v>
          </cell>
          <cell r="H69">
            <v>58562.29</v>
          </cell>
          <cell r="I69">
            <v>0</v>
          </cell>
          <cell r="J69">
            <v>1289.26</v>
          </cell>
          <cell r="K69">
            <v>33.369999999999997</v>
          </cell>
          <cell r="L69">
            <v>5.58</v>
          </cell>
          <cell r="M69">
            <v>0</v>
          </cell>
          <cell r="N69">
            <v>59890.5</v>
          </cell>
        </row>
        <row r="70">
          <cell r="A70">
            <v>204</v>
          </cell>
          <cell r="B70" t="str">
            <v>E75</v>
          </cell>
          <cell r="D70" t="str">
            <v>;A-</v>
          </cell>
          <cell r="E70">
            <v>204</v>
          </cell>
          <cell r="F70" t="str">
            <v>OLAVO PUJOL PINHEIRO NETO</v>
          </cell>
          <cell r="G70" t="str">
            <v>1,16454;</v>
          </cell>
          <cell r="H70">
            <v>161710.01</v>
          </cell>
          <cell r="I70">
            <v>6123.87</v>
          </cell>
          <cell r="J70">
            <v>13657.02</v>
          </cell>
          <cell r="K70">
            <v>0</v>
          </cell>
          <cell r="L70">
            <v>11.98</v>
          </cell>
          <cell r="M70">
            <v>19667.62</v>
          </cell>
          <cell r="N70">
            <v>161835.26</v>
          </cell>
        </row>
        <row r="71">
          <cell r="A71">
            <v>211</v>
          </cell>
          <cell r="B71" t="str">
            <v>E75</v>
          </cell>
          <cell r="D71" t="str">
            <v>;A-</v>
          </cell>
          <cell r="E71">
            <v>211</v>
          </cell>
          <cell r="F71" t="str">
            <v>PAULA DE LOLIO MACHADO</v>
          </cell>
          <cell r="G71" t="str">
            <v>1,16454;</v>
          </cell>
          <cell r="H71">
            <v>105437.87</v>
          </cell>
          <cell r="I71">
            <v>37576.589999999997</v>
          </cell>
          <cell r="J71">
            <v>12348.84</v>
          </cell>
          <cell r="K71">
            <v>0</v>
          </cell>
          <cell r="L71">
            <v>0</v>
          </cell>
          <cell r="M71">
            <v>7253.24</v>
          </cell>
          <cell r="N71">
            <v>148110.06</v>
          </cell>
        </row>
        <row r="72">
          <cell r="A72">
            <v>212</v>
          </cell>
          <cell r="B72" t="str">
            <v>E75</v>
          </cell>
          <cell r="D72" t="str">
            <v>;A-</v>
          </cell>
          <cell r="E72">
            <v>212</v>
          </cell>
          <cell r="F72" t="str">
            <v>FABIO KENWORTHY DE OLIVEIRA</v>
          </cell>
          <cell r="G72" t="str">
            <v>1,16454;</v>
          </cell>
          <cell r="H72">
            <v>241787.4</v>
          </cell>
          <cell r="I72">
            <v>25771.87</v>
          </cell>
          <cell r="J72">
            <v>7424.8</v>
          </cell>
          <cell r="K72">
            <v>0</v>
          </cell>
          <cell r="L72">
            <v>0</v>
          </cell>
          <cell r="M72">
            <v>13675.52</v>
          </cell>
          <cell r="N72">
            <v>261308.55</v>
          </cell>
        </row>
        <row r="73">
          <cell r="A73">
            <v>213</v>
          </cell>
          <cell r="B73" t="str">
            <v>E75</v>
          </cell>
          <cell r="D73" t="str">
            <v>;A-</v>
          </cell>
          <cell r="E73">
            <v>213</v>
          </cell>
          <cell r="F73" t="str">
            <v>DECIO YOSHIMOTO</v>
          </cell>
          <cell r="G73" t="str">
            <v>1,16454;</v>
          </cell>
          <cell r="H73">
            <v>183437.5</v>
          </cell>
          <cell r="I73">
            <v>0</v>
          </cell>
          <cell r="J73">
            <v>2365.9899999999998</v>
          </cell>
          <cell r="K73">
            <v>156.28</v>
          </cell>
          <cell r="L73">
            <v>69.400000000000006</v>
          </cell>
          <cell r="M73">
            <v>-0.83</v>
          </cell>
          <cell r="N73">
            <v>186030</v>
          </cell>
        </row>
        <row r="74">
          <cell r="A74">
            <v>214</v>
          </cell>
          <cell r="B74" t="str">
            <v>E75</v>
          </cell>
          <cell r="D74" t="str">
            <v>;A-</v>
          </cell>
          <cell r="E74">
            <v>214</v>
          </cell>
          <cell r="F74" t="str">
            <v>MARSHALL MIGUEL JUNIOR</v>
          </cell>
          <cell r="G74" t="str">
            <v>1,16454;</v>
          </cell>
          <cell r="H74">
            <v>114795.68</v>
          </cell>
          <cell r="I74">
            <v>0</v>
          </cell>
          <cell r="J74">
            <v>10818.81</v>
          </cell>
          <cell r="K74">
            <v>0</v>
          </cell>
          <cell r="L74">
            <v>0</v>
          </cell>
          <cell r="M74">
            <v>-48.98</v>
          </cell>
          <cell r="N74">
            <v>125663.47</v>
          </cell>
        </row>
        <row r="75">
          <cell r="A75">
            <v>221</v>
          </cell>
          <cell r="B75" t="str">
            <v>E75</v>
          </cell>
          <cell r="D75" t="str">
            <v>;A-</v>
          </cell>
          <cell r="E75">
            <v>221</v>
          </cell>
          <cell r="F75" t="str">
            <v>SANTIAGO RAMIREZ GONZALEZ</v>
          </cell>
          <cell r="G75" t="str">
            <v>1,18390;</v>
          </cell>
          <cell r="H75">
            <v>170489.13</v>
          </cell>
          <cell r="I75">
            <v>0</v>
          </cell>
          <cell r="J75">
            <v>3885</v>
          </cell>
          <cell r="K75">
            <v>0</v>
          </cell>
          <cell r="L75">
            <v>0</v>
          </cell>
          <cell r="M75">
            <v>7554.13</v>
          </cell>
          <cell r="N75">
            <v>166820</v>
          </cell>
        </row>
        <row r="76">
          <cell r="A76">
            <v>222</v>
          </cell>
          <cell r="B76" t="str">
            <v>E75</v>
          </cell>
          <cell r="D76" t="str">
            <v>;A-</v>
          </cell>
          <cell r="E76">
            <v>222</v>
          </cell>
          <cell r="F76" t="str">
            <v>OMAR CALDAS ALVES</v>
          </cell>
          <cell r="G76" t="str">
            <v>1,16454;</v>
          </cell>
          <cell r="H76">
            <v>111980</v>
          </cell>
          <cell r="I76">
            <v>0</v>
          </cell>
          <cell r="J76">
            <v>5962.02</v>
          </cell>
          <cell r="K76">
            <v>0</v>
          </cell>
          <cell r="L76">
            <v>0</v>
          </cell>
          <cell r="M76">
            <v>655.75</v>
          </cell>
          <cell r="N76">
            <v>117286.27</v>
          </cell>
        </row>
        <row r="77">
          <cell r="A77">
            <v>224</v>
          </cell>
          <cell r="B77" t="str">
            <v>E75</v>
          </cell>
          <cell r="D77" t="str">
            <v>;A-</v>
          </cell>
          <cell r="E77">
            <v>224</v>
          </cell>
          <cell r="F77" t="str">
            <v>SERGIO GUALBERTO PAGANO</v>
          </cell>
          <cell r="G77" t="str">
            <v>1,15274;</v>
          </cell>
          <cell r="H77">
            <v>74019.460000000006</v>
          </cell>
          <cell r="I77">
            <v>0</v>
          </cell>
          <cell r="J77">
            <v>2261.64</v>
          </cell>
          <cell r="K77">
            <v>0</v>
          </cell>
          <cell r="L77">
            <v>0</v>
          </cell>
          <cell r="M77">
            <v>0</v>
          </cell>
          <cell r="N77">
            <v>76281.100000000006</v>
          </cell>
        </row>
        <row r="78">
          <cell r="A78" t="str">
            <v>23m</v>
          </cell>
          <cell r="B78" t="str">
            <v>E75</v>
          </cell>
          <cell r="D78" t="str">
            <v>m</v>
          </cell>
          <cell r="E78">
            <v>23</v>
          </cell>
          <cell r="F78" t="str">
            <v>ULYSSES LUA MORAES JUNIOR</v>
          </cell>
          <cell r="G78" t="str">
            <v>0,00000;</v>
          </cell>
          <cell r="H78">
            <v>1385</v>
          </cell>
          <cell r="I78">
            <v>0</v>
          </cell>
          <cell r="J78">
            <v>139.91999999999999</v>
          </cell>
          <cell r="K78">
            <v>0</v>
          </cell>
          <cell r="L78">
            <v>0</v>
          </cell>
          <cell r="M78">
            <v>0</v>
          </cell>
          <cell r="N78">
            <v>1524.92</v>
          </cell>
        </row>
        <row r="79">
          <cell r="A79" t="str">
            <v>24m</v>
          </cell>
          <cell r="B79" t="str">
            <v>E75</v>
          </cell>
          <cell r="D79" t="str">
            <v>m</v>
          </cell>
          <cell r="E79">
            <v>24</v>
          </cell>
          <cell r="F79" t="str">
            <v>ADRIANO PICCHI NEVES</v>
          </cell>
          <cell r="G79" t="str">
            <v>0,00000;</v>
          </cell>
          <cell r="H79">
            <v>5390</v>
          </cell>
          <cell r="I79">
            <v>0</v>
          </cell>
          <cell r="J79">
            <v>545.5</v>
          </cell>
          <cell r="K79">
            <v>0</v>
          </cell>
          <cell r="L79">
            <v>0.94</v>
          </cell>
          <cell r="M79">
            <v>0</v>
          </cell>
          <cell r="N79">
            <v>5936.44</v>
          </cell>
        </row>
        <row r="80">
          <cell r="A80" t="str">
            <v>31m</v>
          </cell>
          <cell r="B80" t="str">
            <v>E75</v>
          </cell>
          <cell r="D80" t="str">
            <v>m</v>
          </cell>
          <cell r="E80">
            <v>31</v>
          </cell>
          <cell r="F80" t="str">
            <v>NANCI BRAULIO</v>
          </cell>
          <cell r="G80" t="str">
            <v>0,00000;</v>
          </cell>
          <cell r="H80">
            <v>1240</v>
          </cell>
          <cell r="I80">
            <v>0</v>
          </cell>
          <cell r="J80">
            <v>104.89</v>
          </cell>
          <cell r="K80">
            <v>0</v>
          </cell>
          <cell r="L80">
            <v>0</v>
          </cell>
          <cell r="M80">
            <v>-0.19</v>
          </cell>
          <cell r="N80">
            <v>1345.08</v>
          </cell>
        </row>
        <row r="81">
          <cell r="A81" t="str">
            <v>32m</v>
          </cell>
          <cell r="B81" t="str">
            <v>E75</v>
          </cell>
          <cell r="D81" t="str">
            <v>m</v>
          </cell>
          <cell r="E81">
            <v>32</v>
          </cell>
          <cell r="F81" t="str">
            <v>SILVIO ROBERTO A. DE MELO JR.</v>
          </cell>
          <cell r="G81" t="str">
            <v>0,00000;</v>
          </cell>
          <cell r="H81">
            <v>1452.79</v>
          </cell>
          <cell r="I81">
            <v>0</v>
          </cell>
          <cell r="J81">
            <v>134.94</v>
          </cell>
          <cell r="K81">
            <v>17.239999999999998</v>
          </cell>
          <cell r="L81">
            <v>5.38</v>
          </cell>
          <cell r="M81">
            <v>-0.01</v>
          </cell>
          <cell r="N81">
            <v>1610.36</v>
          </cell>
        </row>
        <row r="82">
          <cell r="A82" t="str">
            <v>34m</v>
          </cell>
          <cell r="B82" t="str">
            <v>E75</v>
          </cell>
          <cell r="D82" t="str">
            <v>m</v>
          </cell>
          <cell r="E82">
            <v>34</v>
          </cell>
          <cell r="F82" t="str">
            <v>ALEXANDRE HENRIQUE MALIMPENSA</v>
          </cell>
          <cell r="G82" t="str">
            <v>0,00000;</v>
          </cell>
          <cell r="H82">
            <v>3319.25</v>
          </cell>
          <cell r="I82">
            <v>0</v>
          </cell>
          <cell r="J82">
            <v>371.29</v>
          </cell>
          <cell r="K82">
            <v>0</v>
          </cell>
          <cell r="L82">
            <v>0</v>
          </cell>
          <cell r="M82">
            <v>0</v>
          </cell>
          <cell r="N82">
            <v>3690.54</v>
          </cell>
        </row>
        <row r="83">
          <cell r="A83" t="str">
            <v>42m</v>
          </cell>
          <cell r="B83" t="str">
            <v>E75</v>
          </cell>
          <cell r="D83" t="str">
            <v>m</v>
          </cell>
          <cell r="E83">
            <v>42</v>
          </cell>
          <cell r="F83" t="str">
            <v>PAULO ESTEVAO FROES IZA</v>
          </cell>
          <cell r="G83" t="str">
            <v>0,00000;</v>
          </cell>
          <cell r="H83">
            <v>7622.88</v>
          </cell>
          <cell r="I83">
            <v>0</v>
          </cell>
          <cell r="J83">
            <v>957.34</v>
          </cell>
          <cell r="K83">
            <v>0</v>
          </cell>
          <cell r="L83">
            <v>2.17</v>
          </cell>
          <cell r="M83">
            <v>0</v>
          </cell>
          <cell r="N83">
            <v>8582.39</v>
          </cell>
        </row>
        <row r="84">
          <cell r="A84" t="str">
            <v>44m</v>
          </cell>
          <cell r="B84" t="str">
            <v>E75</v>
          </cell>
          <cell r="D84" t="str">
            <v>m</v>
          </cell>
          <cell r="E84">
            <v>44</v>
          </cell>
          <cell r="F84" t="str">
            <v>ELAINE FINARDI PANCERA</v>
          </cell>
          <cell r="G84" t="str">
            <v>0,00000;</v>
          </cell>
          <cell r="H84">
            <v>2725.02</v>
          </cell>
          <cell r="I84">
            <v>0</v>
          </cell>
          <cell r="J84">
            <v>24.21</v>
          </cell>
          <cell r="K84">
            <v>0</v>
          </cell>
          <cell r="L84">
            <v>0</v>
          </cell>
          <cell r="M84">
            <v>7.0000000000000007E-2</v>
          </cell>
          <cell r="N84">
            <v>2749.16</v>
          </cell>
        </row>
        <row r="85">
          <cell r="A85" t="str">
            <v>51m</v>
          </cell>
          <cell r="B85" t="str">
            <v>E75</v>
          </cell>
          <cell r="D85" t="str">
            <v>m</v>
          </cell>
          <cell r="E85">
            <v>51</v>
          </cell>
          <cell r="F85" t="str">
            <v>IRINEU SZPIGEL</v>
          </cell>
          <cell r="G85" t="str">
            <v>0,00000;</v>
          </cell>
          <cell r="H85">
            <v>2289.98</v>
          </cell>
          <cell r="I85">
            <v>0</v>
          </cell>
          <cell r="J85">
            <v>143.41</v>
          </cell>
          <cell r="K85">
            <v>0</v>
          </cell>
          <cell r="L85">
            <v>0</v>
          </cell>
          <cell r="M85">
            <v>0</v>
          </cell>
          <cell r="N85">
            <v>2433.39</v>
          </cell>
        </row>
        <row r="86">
          <cell r="A86" t="str">
            <v>52m</v>
          </cell>
          <cell r="B86" t="str">
            <v>E75</v>
          </cell>
          <cell r="D86" t="str">
            <v>m</v>
          </cell>
          <cell r="E86">
            <v>52</v>
          </cell>
          <cell r="F86" t="str">
            <v>VITOR VICENTINI</v>
          </cell>
          <cell r="G86" t="str">
            <v>0,00000;</v>
          </cell>
          <cell r="H86">
            <v>1575</v>
          </cell>
          <cell r="I86">
            <v>0</v>
          </cell>
          <cell r="J86">
            <v>128.65</v>
          </cell>
          <cell r="K86">
            <v>0</v>
          </cell>
          <cell r="L86">
            <v>0</v>
          </cell>
          <cell r="M86">
            <v>0</v>
          </cell>
          <cell r="N86">
            <v>1703.65</v>
          </cell>
        </row>
        <row r="87">
          <cell r="A87" t="str">
            <v>53m</v>
          </cell>
          <cell r="B87" t="str">
            <v>E75</v>
          </cell>
          <cell r="D87" t="str">
            <v>m</v>
          </cell>
          <cell r="E87">
            <v>53</v>
          </cell>
          <cell r="F87" t="str">
            <v>DECIO VALENTE</v>
          </cell>
          <cell r="G87" t="str">
            <v>0,00000;</v>
          </cell>
          <cell r="H87">
            <v>3901.78</v>
          </cell>
          <cell r="I87">
            <v>0</v>
          </cell>
          <cell r="J87">
            <v>282.8</v>
          </cell>
          <cell r="K87">
            <v>0</v>
          </cell>
          <cell r="L87">
            <v>0</v>
          </cell>
          <cell r="M87">
            <v>0</v>
          </cell>
          <cell r="N87">
            <v>4184.58</v>
          </cell>
        </row>
        <row r="88">
          <cell r="A88" t="str">
            <v>54m</v>
          </cell>
          <cell r="B88" t="str">
            <v>E75</v>
          </cell>
          <cell r="D88" t="str">
            <v>m</v>
          </cell>
          <cell r="E88">
            <v>54</v>
          </cell>
          <cell r="F88" t="str">
            <v>ADRIANA FERNANDEZ RODRIGUEZ</v>
          </cell>
          <cell r="G88" t="str">
            <v>0,00000;</v>
          </cell>
          <cell r="H88">
            <v>2247</v>
          </cell>
          <cell r="I88">
            <v>0</v>
          </cell>
          <cell r="J88">
            <v>120.68</v>
          </cell>
          <cell r="K88">
            <v>0</v>
          </cell>
          <cell r="L88">
            <v>0</v>
          </cell>
          <cell r="M88">
            <v>0</v>
          </cell>
          <cell r="N88">
            <v>2367.6799999999998</v>
          </cell>
        </row>
        <row r="89">
          <cell r="A89" t="str">
            <v>61m</v>
          </cell>
          <cell r="B89" t="str">
            <v>E75</v>
          </cell>
          <cell r="D89" t="str">
            <v>m</v>
          </cell>
          <cell r="E89">
            <v>61</v>
          </cell>
          <cell r="F89" t="str">
            <v>ARIANE MARIA CARDINALI</v>
          </cell>
          <cell r="G89" t="str">
            <v>0,00000;</v>
          </cell>
          <cell r="H89">
            <v>630</v>
          </cell>
          <cell r="I89">
            <v>0</v>
          </cell>
          <cell r="J89">
            <v>90.72</v>
          </cell>
          <cell r="K89">
            <v>0</v>
          </cell>
          <cell r="L89">
            <v>0</v>
          </cell>
          <cell r="M89">
            <v>0</v>
          </cell>
          <cell r="N89">
            <v>720.72</v>
          </cell>
        </row>
        <row r="90">
          <cell r="A90" t="str">
            <v>62m</v>
          </cell>
          <cell r="B90" t="str">
            <v>E75</v>
          </cell>
          <cell r="D90" t="str">
            <v>m</v>
          </cell>
          <cell r="E90">
            <v>62</v>
          </cell>
          <cell r="F90" t="str">
            <v>ROBERTO MAFRA VICENTINI</v>
          </cell>
          <cell r="G90" t="str">
            <v>0,00000;</v>
          </cell>
          <cell r="H90">
            <v>1250</v>
          </cell>
          <cell r="I90">
            <v>0</v>
          </cell>
          <cell r="J90">
            <v>99.07</v>
          </cell>
          <cell r="K90">
            <v>0</v>
          </cell>
          <cell r="L90">
            <v>0</v>
          </cell>
          <cell r="M90">
            <v>0</v>
          </cell>
          <cell r="N90">
            <v>1349.07</v>
          </cell>
        </row>
        <row r="91">
          <cell r="A91" t="str">
            <v>63m</v>
          </cell>
          <cell r="B91" t="str">
            <v>E75</v>
          </cell>
          <cell r="D91" t="str">
            <v>m</v>
          </cell>
          <cell r="E91">
            <v>63</v>
          </cell>
          <cell r="F91" t="str">
            <v>MARAISA STANICIA EUGENIO</v>
          </cell>
          <cell r="G91" t="str">
            <v>0,00000;</v>
          </cell>
          <cell r="H91">
            <v>2210.81</v>
          </cell>
          <cell r="I91">
            <v>0</v>
          </cell>
          <cell r="J91">
            <v>115.41</v>
          </cell>
          <cell r="K91">
            <v>6.68</v>
          </cell>
          <cell r="L91">
            <v>3.59</v>
          </cell>
          <cell r="M91">
            <v>0</v>
          </cell>
          <cell r="N91">
            <v>2336.4899999999998</v>
          </cell>
        </row>
        <row r="92">
          <cell r="A92" t="str">
            <v>64m</v>
          </cell>
          <cell r="B92" t="str">
            <v>E75</v>
          </cell>
          <cell r="D92" t="str">
            <v>m</v>
          </cell>
          <cell r="E92">
            <v>64</v>
          </cell>
          <cell r="F92" t="str">
            <v>RICARDO R. KINOSHITA DO AMARAL</v>
          </cell>
          <cell r="G92" t="str">
            <v>0,00000;</v>
          </cell>
          <cell r="H92">
            <v>2050.02</v>
          </cell>
          <cell r="I92">
            <v>0</v>
          </cell>
          <cell r="J92">
            <v>34.74</v>
          </cell>
          <cell r="K92">
            <v>0</v>
          </cell>
          <cell r="L92">
            <v>0</v>
          </cell>
          <cell r="M92">
            <v>-0.48</v>
          </cell>
          <cell r="N92">
            <v>2085.2399999999998</v>
          </cell>
        </row>
        <row r="93">
          <cell r="A93" t="str">
            <v>71m</v>
          </cell>
          <cell r="B93" t="str">
            <v>E75</v>
          </cell>
          <cell r="D93" t="str">
            <v>m</v>
          </cell>
          <cell r="E93">
            <v>71</v>
          </cell>
          <cell r="F93" t="str">
            <v>CLARA DA COSTA LIMEIRA</v>
          </cell>
          <cell r="G93" t="str">
            <v>0,00000;</v>
          </cell>
          <cell r="H93">
            <v>2700</v>
          </cell>
          <cell r="I93">
            <v>0</v>
          </cell>
          <cell r="J93">
            <v>265.23</v>
          </cell>
          <cell r="K93">
            <v>0</v>
          </cell>
          <cell r="L93">
            <v>0</v>
          </cell>
          <cell r="M93">
            <v>-0.24</v>
          </cell>
          <cell r="N93">
            <v>2965.47</v>
          </cell>
        </row>
        <row r="94">
          <cell r="A94" t="str">
            <v>72m</v>
          </cell>
          <cell r="B94" t="str">
            <v>E75</v>
          </cell>
          <cell r="D94" t="str">
            <v>m</v>
          </cell>
          <cell r="E94">
            <v>72</v>
          </cell>
          <cell r="F94" t="str">
            <v>EDUARDO ROCHA QUEVEDO</v>
          </cell>
          <cell r="G94" t="str">
            <v>0,00000;</v>
          </cell>
          <cell r="H94">
            <v>195</v>
          </cell>
          <cell r="I94">
            <v>0</v>
          </cell>
          <cell r="J94">
            <v>13.69</v>
          </cell>
          <cell r="K94">
            <v>0</v>
          </cell>
          <cell r="L94">
            <v>0</v>
          </cell>
          <cell r="M94">
            <v>-0.3</v>
          </cell>
          <cell r="N94">
            <v>208.99</v>
          </cell>
        </row>
        <row r="95">
          <cell r="A95" t="str">
            <v>73m</v>
          </cell>
          <cell r="B95" t="str">
            <v>E75</v>
          </cell>
          <cell r="D95" t="str">
            <v>m</v>
          </cell>
          <cell r="E95">
            <v>73</v>
          </cell>
          <cell r="F95" t="str">
            <v>PATRICIA DE MELLO BARBOZA</v>
          </cell>
          <cell r="G95" t="str">
            <v>0,00000;</v>
          </cell>
          <cell r="H95">
            <v>3225</v>
          </cell>
          <cell r="I95">
            <v>0</v>
          </cell>
          <cell r="J95">
            <v>397.07</v>
          </cell>
          <cell r="K95">
            <v>0</v>
          </cell>
          <cell r="L95">
            <v>2.38</v>
          </cell>
          <cell r="M95">
            <v>0</v>
          </cell>
          <cell r="N95">
            <v>3624.45</v>
          </cell>
        </row>
        <row r="96">
          <cell r="A96" t="str">
            <v>74m</v>
          </cell>
          <cell r="B96" t="str">
            <v>E75</v>
          </cell>
          <cell r="D96" t="str">
            <v>m</v>
          </cell>
          <cell r="E96">
            <v>74</v>
          </cell>
          <cell r="F96" t="str">
            <v>SANDRA CRISTINA PEDRI</v>
          </cell>
          <cell r="G96" t="str">
            <v>0,00000;</v>
          </cell>
          <cell r="H96">
            <v>2223.1999999999998</v>
          </cell>
          <cell r="I96">
            <v>0</v>
          </cell>
          <cell r="J96">
            <v>59.05</v>
          </cell>
          <cell r="K96">
            <v>0</v>
          </cell>
          <cell r="L96">
            <v>0</v>
          </cell>
          <cell r="M96">
            <v>0</v>
          </cell>
          <cell r="N96">
            <v>2282.25</v>
          </cell>
        </row>
        <row r="97">
          <cell r="A97" t="str">
            <v>81m</v>
          </cell>
          <cell r="B97" t="str">
            <v>E75</v>
          </cell>
          <cell r="D97" t="str">
            <v>m</v>
          </cell>
          <cell r="E97">
            <v>81</v>
          </cell>
          <cell r="F97" t="str">
            <v>JOAO PETER LICHTENTHAL</v>
          </cell>
          <cell r="G97" t="str">
            <v>0,00000;</v>
          </cell>
          <cell r="H97">
            <v>6049.26</v>
          </cell>
          <cell r="I97">
            <v>0</v>
          </cell>
          <cell r="J97">
            <v>833.42</v>
          </cell>
          <cell r="K97">
            <v>0</v>
          </cell>
          <cell r="L97">
            <v>0</v>
          </cell>
          <cell r="M97">
            <v>0</v>
          </cell>
          <cell r="N97">
            <v>6882.68</v>
          </cell>
        </row>
        <row r="98">
          <cell r="A98" t="str">
            <v>81m</v>
          </cell>
          <cell r="B98" t="str">
            <v>E75</v>
          </cell>
          <cell r="D98" t="str">
            <v>m</v>
          </cell>
          <cell r="E98">
            <v>81</v>
          </cell>
          <cell r="F98" t="str">
            <v>PATRICIA HELENA DIAS</v>
          </cell>
          <cell r="G98" t="str">
            <v>0,00000;</v>
          </cell>
          <cell r="H98">
            <v>2016.42</v>
          </cell>
          <cell r="I98">
            <v>0</v>
          </cell>
          <cell r="J98">
            <v>178.49</v>
          </cell>
          <cell r="K98">
            <v>0</v>
          </cell>
          <cell r="L98">
            <v>0</v>
          </cell>
          <cell r="M98">
            <v>0</v>
          </cell>
          <cell r="N98">
            <v>2194.91</v>
          </cell>
        </row>
        <row r="99">
          <cell r="A99" t="str">
            <v>82m</v>
          </cell>
          <cell r="B99" t="str">
            <v>E75</v>
          </cell>
          <cell r="D99" t="str">
            <v>m</v>
          </cell>
          <cell r="E99">
            <v>82</v>
          </cell>
          <cell r="F99" t="str">
            <v>MARCELO LOPES VASQUES</v>
          </cell>
          <cell r="G99" t="str">
            <v>0,00000;</v>
          </cell>
          <cell r="H99">
            <v>6279</v>
          </cell>
          <cell r="I99">
            <v>0</v>
          </cell>
          <cell r="J99">
            <v>819.94</v>
          </cell>
          <cell r="K99">
            <v>0</v>
          </cell>
          <cell r="L99">
            <v>0</v>
          </cell>
          <cell r="M99">
            <v>-0.14000000000000001</v>
          </cell>
          <cell r="N99">
            <v>7099.08</v>
          </cell>
        </row>
        <row r="100">
          <cell r="A100" t="str">
            <v>84m</v>
          </cell>
          <cell r="B100" t="str">
            <v>E75</v>
          </cell>
          <cell r="D100" t="str">
            <v>m</v>
          </cell>
          <cell r="E100">
            <v>84</v>
          </cell>
          <cell r="F100" t="str">
            <v>DENYS IRINEU PALAZZINI</v>
          </cell>
          <cell r="G100" t="str">
            <v>0,00000;</v>
          </cell>
          <cell r="H100">
            <v>2754</v>
          </cell>
          <cell r="I100">
            <v>0</v>
          </cell>
          <cell r="J100">
            <v>244.64</v>
          </cell>
          <cell r="K100">
            <v>0</v>
          </cell>
          <cell r="L100">
            <v>0</v>
          </cell>
          <cell r="M100">
            <v>0</v>
          </cell>
          <cell r="N100">
            <v>2998.64</v>
          </cell>
        </row>
        <row r="101">
          <cell r="A101" t="str">
            <v>91m</v>
          </cell>
          <cell r="B101" t="str">
            <v>E75</v>
          </cell>
          <cell r="D101" t="str">
            <v>m</v>
          </cell>
          <cell r="E101">
            <v>91</v>
          </cell>
          <cell r="F101" t="str">
            <v>IRINEU SZPIGEL</v>
          </cell>
          <cell r="G101" t="str">
            <v>0,00000;</v>
          </cell>
          <cell r="H101">
            <v>2289.98</v>
          </cell>
          <cell r="I101">
            <v>0</v>
          </cell>
          <cell r="J101">
            <v>143.41</v>
          </cell>
          <cell r="K101">
            <v>0</v>
          </cell>
          <cell r="L101">
            <v>0</v>
          </cell>
          <cell r="M101">
            <v>0</v>
          </cell>
          <cell r="N101">
            <v>2433.39</v>
          </cell>
        </row>
        <row r="102">
          <cell r="A102" t="str">
            <v>92m</v>
          </cell>
          <cell r="B102" t="str">
            <v>E75</v>
          </cell>
          <cell r="D102" t="str">
            <v>m</v>
          </cell>
          <cell r="E102">
            <v>92</v>
          </cell>
          <cell r="F102" t="str">
            <v>ROSANA FURTADO ALEXANDRE</v>
          </cell>
          <cell r="G102" t="str">
            <v>0,00000;</v>
          </cell>
          <cell r="H102">
            <v>2005.02</v>
          </cell>
          <cell r="I102">
            <v>0</v>
          </cell>
          <cell r="J102">
            <v>210.19</v>
          </cell>
          <cell r="K102">
            <v>0</v>
          </cell>
          <cell r="L102">
            <v>0</v>
          </cell>
          <cell r="M102">
            <v>0</v>
          </cell>
          <cell r="N102">
            <v>2215.21</v>
          </cell>
        </row>
        <row r="103">
          <cell r="A103" t="str">
            <v>93m</v>
          </cell>
          <cell r="B103" t="str">
            <v>E75</v>
          </cell>
          <cell r="D103" t="str">
            <v>m</v>
          </cell>
          <cell r="E103">
            <v>93</v>
          </cell>
          <cell r="F103" t="str">
            <v>CAMILA MARQUES ALO</v>
          </cell>
          <cell r="G103" t="str">
            <v>0,00000;</v>
          </cell>
          <cell r="H103">
            <v>5141.5200000000004</v>
          </cell>
          <cell r="I103">
            <v>0</v>
          </cell>
          <cell r="J103">
            <v>288.36</v>
          </cell>
          <cell r="K103">
            <v>0</v>
          </cell>
          <cell r="L103">
            <v>0</v>
          </cell>
          <cell r="M103">
            <v>0</v>
          </cell>
          <cell r="N103">
            <v>5429.88</v>
          </cell>
        </row>
        <row r="104">
          <cell r="A104" t="str">
            <v>101M</v>
          </cell>
          <cell r="B104" t="str">
            <v>E75</v>
          </cell>
          <cell r="D104" t="str">
            <v>M</v>
          </cell>
          <cell r="E104">
            <v>101</v>
          </cell>
          <cell r="F104" t="str">
            <v>SERGIO CHIMELLI</v>
          </cell>
          <cell r="G104" t="str">
            <v>0,00000;</v>
          </cell>
          <cell r="H104">
            <v>2774.97</v>
          </cell>
          <cell r="I104">
            <v>0</v>
          </cell>
          <cell r="J104">
            <v>307.64</v>
          </cell>
          <cell r="K104">
            <v>0</v>
          </cell>
          <cell r="L104">
            <v>0</v>
          </cell>
          <cell r="M104">
            <v>0</v>
          </cell>
          <cell r="N104">
            <v>3082.61</v>
          </cell>
        </row>
        <row r="105">
          <cell r="A105" t="str">
            <v>102m</v>
          </cell>
          <cell r="B105" t="str">
            <v>E75</v>
          </cell>
          <cell r="D105" t="str">
            <v>m</v>
          </cell>
          <cell r="E105">
            <v>102</v>
          </cell>
          <cell r="F105" t="str">
            <v>IRINEU SZPIGEL</v>
          </cell>
          <cell r="G105" t="str">
            <v>0,00000;</v>
          </cell>
          <cell r="H105">
            <v>2289.98</v>
          </cell>
          <cell r="I105">
            <v>0</v>
          </cell>
          <cell r="J105">
            <v>143.41</v>
          </cell>
          <cell r="K105">
            <v>0</v>
          </cell>
          <cell r="L105">
            <v>0</v>
          </cell>
          <cell r="M105">
            <v>0</v>
          </cell>
          <cell r="N105">
            <v>2433.39</v>
          </cell>
        </row>
        <row r="106">
          <cell r="A106" t="str">
            <v>104m</v>
          </cell>
          <cell r="B106" t="str">
            <v>E75</v>
          </cell>
          <cell r="D106" t="str">
            <v>m</v>
          </cell>
          <cell r="E106">
            <v>104</v>
          </cell>
          <cell r="F106" t="str">
            <v>ALEXANDRE RODRIGUES ALCIATTI</v>
          </cell>
          <cell r="G106" t="str">
            <v>0,00000;</v>
          </cell>
          <cell r="H106">
            <v>6035.26</v>
          </cell>
          <cell r="I106">
            <v>0</v>
          </cell>
          <cell r="J106">
            <v>773.77</v>
          </cell>
          <cell r="K106">
            <v>0</v>
          </cell>
          <cell r="L106">
            <v>0</v>
          </cell>
          <cell r="M106">
            <v>0</v>
          </cell>
          <cell r="N106">
            <v>6809.03</v>
          </cell>
        </row>
        <row r="107">
          <cell r="A107" t="str">
            <v>111m</v>
          </cell>
          <cell r="B107" t="str">
            <v>E75</v>
          </cell>
          <cell r="D107" t="str">
            <v>m</v>
          </cell>
          <cell r="E107">
            <v>111</v>
          </cell>
          <cell r="F107" t="str">
            <v>FRANCISCO GARCIA ZALDIVAR</v>
          </cell>
          <cell r="G107" t="str">
            <v>0,00000;</v>
          </cell>
          <cell r="H107">
            <v>7512.18</v>
          </cell>
          <cell r="I107">
            <v>0</v>
          </cell>
          <cell r="J107">
            <v>932.45</v>
          </cell>
          <cell r="K107">
            <v>13.14</v>
          </cell>
          <cell r="L107">
            <v>1.77</v>
          </cell>
          <cell r="M107">
            <v>-0.35</v>
          </cell>
          <cell r="N107">
            <v>8459.89</v>
          </cell>
        </row>
        <row r="108">
          <cell r="A108" t="str">
            <v>112m</v>
          </cell>
          <cell r="B108" t="str">
            <v>E75</v>
          </cell>
          <cell r="D108" t="str">
            <v>m</v>
          </cell>
          <cell r="E108">
            <v>112</v>
          </cell>
          <cell r="F108" t="str">
            <v>ANDREA MARIA PELA</v>
          </cell>
          <cell r="G108" t="str">
            <v>0,00000;</v>
          </cell>
          <cell r="H108">
            <v>515</v>
          </cell>
          <cell r="I108">
            <v>0</v>
          </cell>
          <cell r="J108">
            <v>25.53</v>
          </cell>
          <cell r="K108">
            <v>0</v>
          </cell>
          <cell r="L108">
            <v>0</v>
          </cell>
          <cell r="M108">
            <v>0</v>
          </cell>
          <cell r="N108">
            <v>540.53</v>
          </cell>
        </row>
        <row r="109">
          <cell r="A109" t="str">
            <v>113m</v>
          </cell>
          <cell r="B109" t="str">
            <v>E75</v>
          </cell>
          <cell r="D109" t="str">
            <v>m</v>
          </cell>
          <cell r="E109">
            <v>113</v>
          </cell>
          <cell r="F109" t="str">
            <v>SILVIA MOREIRA AYUB FERREIRA</v>
          </cell>
          <cell r="G109" t="str">
            <v>0,00000;</v>
          </cell>
          <cell r="H109">
            <v>4443.04</v>
          </cell>
          <cell r="I109">
            <v>0</v>
          </cell>
          <cell r="J109">
            <v>306.48</v>
          </cell>
          <cell r="K109">
            <v>0</v>
          </cell>
          <cell r="L109">
            <v>0.41</v>
          </cell>
          <cell r="M109">
            <v>0</v>
          </cell>
          <cell r="N109">
            <v>4749.93</v>
          </cell>
        </row>
        <row r="110">
          <cell r="A110" t="str">
            <v>114m</v>
          </cell>
          <cell r="B110" t="str">
            <v>E75</v>
          </cell>
          <cell r="D110" t="str">
            <v>m</v>
          </cell>
          <cell r="E110">
            <v>114</v>
          </cell>
          <cell r="F110" t="str">
            <v>NICOLA PACILEO NETTO</v>
          </cell>
          <cell r="G110" t="str">
            <v>0,00000;</v>
          </cell>
          <cell r="H110">
            <v>1755</v>
          </cell>
          <cell r="I110">
            <v>0</v>
          </cell>
          <cell r="J110">
            <v>37.6</v>
          </cell>
          <cell r="K110">
            <v>0</v>
          </cell>
          <cell r="L110">
            <v>0</v>
          </cell>
          <cell r="M110">
            <v>0</v>
          </cell>
          <cell r="N110">
            <v>1792.6</v>
          </cell>
        </row>
        <row r="111">
          <cell r="A111" t="str">
            <v>121m</v>
          </cell>
          <cell r="B111" t="str">
            <v>E75</v>
          </cell>
          <cell r="D111" t="str">
            <v>m</v>
          </cell>
          <cell r="E111">
            <v>121</v>
          </cell>
          <cell r="F111" t="str">
            <v>CELSO SEIJI GONDO</v>
          </cell>
          <cell r="G111" t="str">
            <v>0,00000;</v>
          </cell>
          <cell r="H111">
            <v>3000.96</v>
          </cell>
          <cell r="I111">
            <v>0</v>
          </cell>
          <cell r="J111">
            <v>413.46</v>
          </cell>
          <cell r="K111">
            <v>0</v>
          </cell>
          <cell r="L111">
            <v>0</v>
          </cell>
          <cell r="M111">
            <v>0</v>
          </cell>
          <cell r="N111">
            <v>3414.42</v>
          </cell>
        </row>
        <row r="112">
          <cell r="A112" t="str">
            <v>122m</v>
          </cell>
          <cell r="B112" t="str">
            <v>E75</v>
          </cell>
          <cell r="D112" t="str">
            <v>m</v>
          </cell>
          <cell r="E112">
            <v>122</v>
          </cell>
          <cell r="F112" t="str">
            <v>ARMEN KRIKOR JAHADIAN</v>
          </cell>
          <cell r="G112" t="str">
            <v>0,00000;</v>
          </cell>
          <cell r="H112">
            <v>5179.3999999999996</v>
          </cell>
          <cell r="I112">
            <v>0</v>
          </cell>
          <cell r="J112">
            <v>480.5</v>
          </cell>
          <cell r="K112">
            <v>0</v>
          </cell>
          <cell r="L112">
            <v>0</v>
          </cell>
          <cell r="M112">
            <v>0</v>
          </cell>
          <cell r="N112">
            <v>5659.9</v>
          </cell>
        </row>
        <row r="113">
          <cell r="A113" t="str">
            <v>124m</v>
          </cell>
          <cell r="B113" t="str">
            <v>E75</v>
          </cell>
          <cell r="D113" t="str">
            <v>m</v>
          </cell>
          <cell r="E113">
            <v>124</v>
          </cell>
          <cell r="F113" t="str">
            <v>ADENIR VALENTIM CRUZ</v>
          </cell>
          <cell r="G113" t="str">
            <v>0,00000;</v>
          </cell>
          <cell r="H113">
            <v>4338</v>
          </cell>
          <cell r="I113">
            <v>0</v>
          </cell>
          <cell r="J113">
            <v>328.72</v>
          </cell>
          <cell r="K113">
            <v>0</v>
          </cell>
          <cell r="L113">
            <v>0</v>
          </cell>
          <cell r="M113">
            <v>0</v>
          </cell>
          <cell r="N113">
            <v>4666.72</v>
          </cell>
        </row>
        <row r="114">
          <cell r="A114" t="str">
            <v>132m</v>
          </cell>
          <cell r="B114" t="str">
            <v>E75</v>
          </cell>
          <cell r="D114" t="str">
            <v>m</v>
          </cell>
          <cell r="E114">
            <v>132</v>
          </cell>
          <cell r="F114" t="str">
            <v>MAYULI LURBE FONSECA</v>
          </cell>
          <cell r="G114" t="str">
            <v>0,00000;</v>
          </cell>
          <cell r="H114">
            <v>7523.5</v>
          </cell>
          <cell r="I114">
            <v>0</v>
          </cell>
          <cell r="J114">
            <v>697.95</v>
          </cell>
          <cell r="K114">
            <v>0</v>
          </cell>
          <cell r="L114">
            <v>0</v>
          </cell>
          <cell r="M114">
            <v>0</v>
          </cell>
          <cell r="N114">
            <v>8221.4500000000007</v>
          </cell>
        </row>
        <row r="115">
          <cell r="A115" t="str">
            <v>134m</v>
          </cell>
          <cell r="B115" t="str">
            <v>E75</v>
          </cell>
          <cell r="D115" t="str">
            <v>m</v>
          </cell>
          <cell r="E115">
            <v>134</v>
          </cell>
          <cell r="F115" t="str">
            <v>JOSE FRANCISCO COMPAGNO</v>
          </cell>
          <cell r="G115" t="str">
            <v>0,00000;</v>
          </cell>
          <cell r="H115">
            <v>2709.99</v>
          </cell>
          <cell r="I115">
            <v>0</v>
          </cell>
          <cell r="J115">
            <v>173.55</v>
          </cell>
          <cell r="K115">
            <v>0</v>
          </cell>
          <cell r="L115">
            <v>0</v>
          </cell>
          <cell r="M115">
            <v>0</v>
          </cell>
          <cell r="N115">
            <v>2883.54</v>
          </cell>
        </row>
        <row r="116">
          <cell r="A116" t="str">
            <v>141m</v>
          </cell>
          <cell r="B116" t="str">
            <v>E75</v>
          </cell>
          <cell r="D116" t="str">
            <v>m</v>
          </cell>
          <cell r="E116">
            <v>141</v>
          </cell>
          <cell r="F116" t="str">
            <v>FERNANDO B. DU PIN CALMON</v>
          </cell>
          <cell r="G116" t="str">
            <v>0,00000;</v>
          </cell>
          <cell r="H116">
            <v>3397.2</v>
          </cell>
          <cell r="I116">
            <v>0</v>
          </cell>
          <cell r="J116">
            <v>404.1</v>
          </cell>
          <cell r="K116">
            <v>0</v>
          </cell>
          <cell r="L116">
            <v>0</v>
          </cell>
          <cell r="M116">
            <v>0</v>
          </cell>
          <cell r="N116">
            <v>3801.3</v>
          </cell>
        </row>
        <row r="117">
          <cell r="A117" t="str">
            <v>142m</v>
          </cell>
          <cell r="B117" t="str">
            <v>E75</v>
          </cell>
          <cell r="D117" t="str">
            <v>m</v>
          </cell>
          <cell r="E117">
            <v>142</v>
          </cell>
          <cell r="F117" t="str">
            <v>FRANCISCO NUNES DE OLIVEIRA</v>
          </cell>
          <cell r="G117" t="str">
            <v>0,00000;</v>
          </cell>
          <cell r="H117">
            <v>3720</v>
          </cell>
          <cell r="I117">
            <v>0</v>
          </cell>
          <cell r="J117">
            <v>466.71</v>
          </cell>
          <cell r="K117">
            <v>0</v>
          </cell>
          <cell r="L117">
            <v>0</v>
          </cell>
          <cell r="M117">
            <v>0</v>
          </cell>
          <cell r="N117">
            <v>4186.71</v>
          </cell>
        </row>
        <row r="118">
          <cell r="A118" t="str">
            <v>143m</v>
          </cell>
          <cell r="B118" t="str">
            <v>E75</v>
          </cell>
          <cell r="D118" t="str">
            <v>m</v>
          </cell>
          <cell r="E118">
            <v>143</v>
          </cell>
          <cell r="F118" t="str">
            <v>MARCOS DE ANDRADE CARDOSO PAES</v>
          </cell>
          <cell r="G118" t="str">
            <v>0,00000;</v>
          </cell>
          <cell r="H118">
            <v>8520.31</v>
          </cell>
          <cell r="I118">
            <v>0</v>
          </cell>
          <cell r="J118">
            <v>1044.58</v>
          </cell>
          <cell r="K118">
            <v>0</v>
          </cell>
          <cell r="L118">
            <v>1.44</v>
          </cell>
          <cell r="M118">
            <v>-0.82</v>
          </cell>
          <cell r="N118">
            <v>9567.15</v>
          </cell>
        </row>
        <row r="119">
          <cell r="A119" t="str">
            <v>144m</v>
          </cell>
          <cell r="B119" t="str">
            <v>E75</v>
          </cell>
          <cell r="D119" t="str">
            <v>m</v>
          </cell>
          <cell r="E119">
            <v>144</v>
          </cell>
          <cell r="F119" t="str">
            <v>ALEXANDRE SOARES DOS SANTOS</v>
          </cell>
          <cell r="G119" t="str">
            <v>0,00000;</v>
          </cell>
          <cell r="H119">
            <v>1995</v>
          </cell>
          <cell r="I119">
            <v>0</v>
          </cell>
          <cell r="J119">
            <v>72.14</v>
          </cell>
          <cell r="K119">
            <v>0</v>
          </cell>
          <cell r="L119">
            <v>0</v>
          </cell>
          <cell r="M119">
            <v>0</v>
          </cell>
          <cell r="N119">
            <v>2067.14</v>
          </cell>
        </row>
        <row r="120">
          <cell r="A120" t="str">
            <v>151m</v>
          </cell>
          <cell r="B120" t="str">
            <v>E75</v>
          </cell>
          <cell r="D120" t="str">
            <v>m</v>
          </cell>
          <cell r="E120">
            <v>151</v>
          </cell>
          <cell r="F120" t="str">
            <v>ROMERO DANTAS MAIA</v>
          </cell>
          <cell r="G120" t="str">
            <v>0,00000;</v>
          </cell>
          <cell r="H120">
            <v>3655</v>
          </cell>
          <cell r="I120">
            <v>0</v>
          </cell>
          <cell r="J120">
            <v>334.55</v>
          </cell>
          <cell r="K120">
            <v>0</v>
          </cell>
          <cell r="L120">
            <v>0</v>
          </cell>
          <cell r="M120">
            <v>0</v>
          </cell>
          <cell r="N120">
            <v>3978.22</v>
          </cell>
        </row>
        <row r="121">
          <cell r="A121" t="str">
            <v>151m</v>
          </cell>
          <cell r="B121" t="str">
            <v>E75</v>
          </cell>
          <cell r="D121" t="str">
            <v>m</v>
          </cell>
          <cell r="E121">
            <v>151</v>
          </cell>
          <cell r="F121" t="str">
            <v>ROMERO DANTAS MAIA</v>
          </cell>
          <cell r="G121" t="str">
            <v>0,00000;</v>
          </cell>
          <cell r="H121">
            <v>3655</v>
          </cell>
          <cell r="I121">
            <v>0</v>
          </cell>
          <cell r="J121">
            <v>309.8</v>
          </cell>
          <cell r="K121">
            <v>0</v>
          </cell>
          <cell r="L121">
            <v>0</v>
          </cell>
          <cell r="M121">
            <v>0</v>
          </cell>
          <cell r="N121">
            <v>3964.8</v>
          </cell>
        </row>
        <row r="122">
          <cell r="A122" t="str">
            <v>152m</v>
          </cell>
          <cell r="B122" t="str">
            <v>E75</v>
          </cell>
          <cell r="D122" t="str">
            <v>m</v>
          </cell>
          <cell r="E122">
            <v>152</v>
          </cell>
          <cell r="F122" t="str">
            <v>ANGELO PEREIRA RIZZI</v>
          </cell>
          <cell r="G122" t="str">
            <v>0,00000;</v>
          </cell>
          <cell r="H122">
            <v>2795.04</v>
          </cell>
          <cell r="I122">
            <v>0</v>
          </cell>
          <cell r="J122">
            <v>311.45</v>
          </cell>
          <cell r="K122">
            <v>0</v>
          </cell>
          <cell r="L122">
            <v>0</v>
          </cell>
          <cell r="M122">
            <v>0</v>
          </cell>
          <cell r="N122">
            <v>3106.49</v>
          </cell>
        </row>
        <row r="123">
          <cell r="A123" t="str">
            <v>153m</v>
          </cell>
          <cell r="B123" t="str">
            <v>E75</v>
          </cell>
          <cell r="D123" t="str">
            <v>m</v>
          </cell>
          <cell r="E123">
            <v>153</v>
          </cell>
          <cell r="F123" t="str">
            <v>BEATRIZ GODOI CAVALHEIRO</v>
          </cell>
          <cell r="G123" t="str">
            <v>0,00000;</v>
          </cell>
          <cell r="H123">
            <v>2044.98</v>
          </cell>
          <cell r="I123">
            <v>0</v>
          </cell>
          <cell r="J123">
            <v>53.22</v>
          </cell>
          <cell r="K123">
            <v>0</v>
          </cell>
          <cell r="L123">
            <v>0</v>
          </cell>
          <cell r="M123">
            <v>0</v>
          </cell>
          <cell r="N123">
            <v>2098.1999999999998</v>
          </cell>
        </row>
        <row r="124">
          <cell r="A124" t="str">
            <v>154m</v>
          </cell>
          <cell r="B124" t="str">
            <v>E75</v>
          </cell>
          <cell r="D124" t="str">
            <v>m</v>
          </cell>
          <cell r="E124">
            <v>154</v>
          </cell>
          <cell r="F124" t="str">
            <v>AGOSTINHO GENTIL JUNIOR</v>
          </cell>
          <cell r="G124" t="str">
            <v>0,00000;</v>
          </cell>
          <cell r="H124">
            <v>4462.5</v>
          </cell>
          <cell r="I124">
            <v>0</v>
          </cell>
          <cell r="J124">
            <v>374.45</v>
          </cell>
          <cell r="K124">
            <v>0</v>
          </cell>
          <cell r="L124">
            <v>0</v>
          </cell>
          <cell r="M124">
            <v>0</v>
          </cell>
          <cell r="N124">
            <v>4836.95</v>
          </cell>
        </row>
        <row r="125">
          <cell r="A125" t="str">
            <v>163m</v>
          </cell>
          <cell r="B125" t="str">
            <v>E75</v>
          </cell>
          <cell r="D125" t="str">
            <v>m</v>
          </cell>
          <cell r="E125">
            <v>163</v>
          </cell>
          <cell r="F125" t="str">
            <v>LUIS ALEXANDRE C.DE MAGALHAES</v>
          </cell>
          <cell r="G125" t="str">
            <v>0,00000;</v>
          </cell>
          <cell r="H125">
            <v>4840</v>
          </cell>
          <cell r="I125">
            <v>0</v>
          </cell>
          <cell r="J125">
            <v>295.47000000000003</v>
          </cell>
          <cell r="K125">
            <v>0</v>
          </cell>
          <cell r="L125">
            <v>0</v>
          </cell>
          <cell r="M125">
            <v>0</v>
          </cell>
          <cell r="N125">
            <v>5135.47</v>
          </cell>
        </row>
        <row r="126">
          <cell r="A126" t="str">
            <v>164m</v>
          </cell>
          <cell r="B126" t="str">
            <v>E75</v>
          </cell>
          <cell r="D126" t="str">
            <v>m</v>
          </cell>
          <cell r="E126">
            <v>164</v>
          </cell>
          <cell r="F126" t="str">
            <v>DANIEL AL ASSAL</v>
          </cell>
          <cell r="G126" t="str">
            <v>0,00000;</v>
          </cell>
          <cell r="H126">
            <v>7023.36</v>
          </cell>
          <cell r="I126">
            <v>0</v>
          </cell>
          <cell r="J126">
            <v>472.46</v>
          </cell>
          <cell r="K126">
            <v>0</v>
          </cell>
          <cell r="L126">
            <v>0</v>
          </cell>
          <cell r="M126">
            <v>0</v>
          </cell>
          <cell r="N126">
            <v>7495.82</v>
          </cell>
        </row>
        <row r="127">
          <cell r="A127" t="str">
            <v>173m</v>
          </cell>
          <cell r="B127" t="str">
            <v>E75</v>
          </cell>
          <cell r="D127" t="str">
            <v>m</v>
          </cell>
          <cell r="E127">
            <v>173</v>
          </cell>
          <cell r="F127" t="str">
            <v>LUIZ SHIDA</v>
          </cell>
          <cell r="G127" t="str">
            <v>0,00000;</v>
          </cell>
          <cell r="H127">
            <v>5817</v>
          </cell>
          <cell r="I127">
            <v>0</v>
          </cell>
          <cell r="J127">
            <v>473.37</v>
          </cell>
          <cell r="K127">
            <v>0</v>
          </cell>
          <cell r="L127">
            <v>0</v>
          </cell>
          <cell r="M127">
            <v>0</v>
          </cell>
          <cell r="N127">
            <v>6290.37</v>
          </cell>
        </row>
        <row r="128">
          <cell r="A128" t="str">
            <v>174m</v>
          </cell>
          <cell r="B128" t="str">
            <v>E75</v>
          </cell>
          <cell r="D128" t="str">
            <v>m</v>
          </cell>
          <cell r="E128">
            <v>174</v>
          </cell>
          <cell r="F128" t="str">
            <v>LUIZ SHIDA</v>
          </cell>
          <cell r="G128" t="str">
            <v>0,00000;</v>
          </cell>
          <cell r="H128">
            <v>6738</v>
          </cell>
          <cell r="I128">
            <v>0</v>
          </cell>
          <cell r="J128">
            <v>548.32000000000005</v>
          </cell>
          <cell r="K128">
            <v>0</v>
          </cell>
          <cell r="L128">
            <v>0</v>
          </cell>
          <cell r="M128">
            <v>0</v>
          </cell>
          <cell r="N128">
            <v>7286.32</v>
          </cell>
        </row>
        <row r="129">
          <cell r="A129" t="str">
            <v>181m</v>
          </cell>
          <cell r="B129" t="str">
            <v>E75</v>
          </cell>
          <cell r="D129" t="str">
            <v>m</v>
          </cell>
          <cell r="E129">
            <v>181</v>
          </cell>
          <cell r="F129" t="str">
            <v>CLAUDIO MARTINS MAROTE JUNIOR</v>
          </cell>
          <cell r="G129" t="str">
            <v>0,00000;</v>
          </cell>
          <cell r="H129">
            <v>5850</v>
          </cell>
          <cell r="I129">
            <v>0</v>
          </cell>
          <cell r="J129">
            <v>564.37</v>
          </cell>
          <cell r="K129">
            <v>0</v>
          </cell>
          <cell r="L129">
            <v>3.19</v>
          </cell>
          <cell r="M129">
            <v>0</v>
          </cell>
          <cell r="N129">
            <v>6417.56</v>
          </cell>
        </row>
        <row r="130">
          <cell r="A130" t="str">
            <v>182m</v>
          </cell>
          <cell r="B130" t="str">
            <v>E75</v>
          </cell>
          <cell r="D130" t="str">
            <v>m</v>
          </cell>
          <cell r="E130">
            <v>182</v>
          </cell>
          <cell r="F130" t="str">
            <v>FRANCISCO ARTHUR GONZAGA DARDI</v>
          </cell>
          <cell r="G130" t="str">
            <v>0,00000;</v>
          </cell>
          <cell r="H130">
            <v>4677.3</v>
          </cell>
          <cell r="I130">
            <v>0</v>
          </cell>
          <cell r="J130">
            <v>533.28</v>
          </cell>
          <cell r="K130">
            <v>0</v>
          </cell>
          <cell r="L130">
            <v>0</v>
          </cell>
          <cell r="M130">
            <v>0</v>
          </cell>
          <cell r="N130">
            <v>5210.58</v>
          </cell>
        </row>
        <row r="131">
          <cell r="A131" t="str">
            <v>183m</v>
          </cell>
          <cell r="B131" t="str">
            <v>E75</v>
          </cell>
          <cell r="D131" t="str">
            <v>m</v>
          </cell>
          <cell r="E131">
            <v>183</v>
          </cell>
          <cell r="F131" t="str">
            <v>LUIS RONALDO PICOSSE</v>
          </cell>
          <cell r="G131" t="str">
            <v>0,00000;</v>
          </cell>
          <cell r="H131">
            <v>1920</v>
          </cell>
          <cell r="I131">
            <v>0</v>
          </cell>
          <cell r="J131">
            <v>210.62</v>
          </cell>
          <cell r="K131">
            <v>7.23</v>
          </cell>
          <cell r="L131">
            <v>0.48</v>
          </cell>
          <cell r="M131">
            <v>0</v>
          </cell>
          <cell r="N131">
            <v>2138.33</v>
          </cell>
        </row>
        <row r="132">
          <cell r="A132" t="str">
            <v>184m</v>
          </cell>
          <cell r="B132" t="str">
            <v>E75</v>
          </cell>
          <cell r="D132" t="str">
            <v>m</v>
          </cell>
          <cell r="E132">
            <v>184</v>
          </cell>
          <cell r="F132" t="str">
            <v>MARJORIE PARIS COLOMBINI</v>
          </cell>
          <cell r="G132" t="str">
            <v>0,00000;</v>
          </cell>
          <cell r="H132">
            <v>9359.91</v>
          </cell>
          <cell r="I132">
            <v>0</v>
          </cell>
          <cell r="J132">
            <v>1214.07</v>
          </cell>
          <cell r="K132">
            <v>0</v>
          </cell>
          <cell r="L132">
            <v>1.08</v>
          </cell>
          <cell r="M132">
            <v>23.4</v>
          </cell>
          <cell r="N132">
            <v>10551.66</v>
          </cell>
        </row>
        <row r="133">
          <cell r="A133" t="str">
            <v>191m</v>
          </cell>
          <cell r="B133" t="str">
            <v>E75</v>
          </cell>
          <cell r="D133" t="str">
            <v>m</v>
          </cell>
          <cell r="E133">
            <v>191</v>
          </cell>
          <cell r="F133" t="str">
            <v>OLIVER DOS SANTOS H.S. DE LIMA</v>
          </cell>
          <cell r="G133" t="str">
            <v>0,00000;</v>
          </cell>
          <cell r="H133">
            <v>3965</v>
          </cell>
          <cell r="I133">
            <v>0</v>
          </cell>
          <cell r="J133">
            <v>456.89</v>
          </cell>
          <cell r="K133">
            <v>0</v>
          </cell>
          <cell r="L133">
            <v>0</v>
          </cell>
          <cell r="M133">
            <v>0</v>
          </cell>
          <cell r="N133">
            <v>4421.8900000000003</v>
          </cell>
        </row>
        <row r="134">
          <cell r="A134" t="str">
            <v>192m</v>
          </cell>
          <cell r="B134" t="str">
            <v>E75</v>
          </cell>
          <cell r="D134" t="str">
            <v>m</v>
          </cell>
          <cell r="E134">
            <v>192</v>
          </cell>
          <cell r="F134" t="str">
            <v>ERNESTO LUIS EIRAS DE FARIA</v>
          </cell>
          <cell r="G134" t="str">
            <v>0,00000;</v>
          </cell>
          <cell r="H134">
            <v>7749.12</v>
          </cell>
          <cell r="I134">
            <v>0</v>
          </cell>
          <cell r="J134">
            <v>854.54</v>
          </cell>
          <cell r="K134">
            <v>0</v>
          </cell>
          <cell r="L134">
            <v>0</v>
          </cell>
          <cell r="M134">
            <v>-0.15</v>
          </cell>
          <cell r="N134">
            <v>8603.81</v>
          </cell>
        </row>
        <row r="135">
          <cell r="A135" t="str">
            <v>193m</v>
          </cell>
          <cell r="B135" t="str">
            <v>E75</v>
          </cell>
          <cell r="D135" t="str">
            <v>m</v>
          </cell>
          <cell r="E135">
            <v>193</v>
          </cell>
          <cell r="F135" t="str">
            <v>JOSE MAURICIO CARVALHO ARAUJO</v>
          </cell>
          <cell r="G135" t="str">
            <v>0,00000;</v>
          </cell>
          <cell r="H135">
            <v>3496.46</v>
          </cell>
          <cell r="I135">
            <v>0</v>
          </cell>
          <cell r="J135">
            <v>428.78</v>
          </cell>
          <cell r="K135">
            <v>0</v>
          </cell>
          <cell r="L135">
            <v>0</v>
          </cell>
          <cell r="M135">
            <v>0</v>
          </cell>
          <cell r="N135">
            <v>3925.24</v>
          </cell>
        </row>
        <row r="136">
          <cell r="A136" t="str">
            <v>194m</v>
          </cell>
          <cell r="B136" t="str">
            <v>E75</v>
          </cell>
          <cell r="D136" t="str">
            <v>m</v>
          </cell>
          <cell r="E136">
            <v>194</v>
          </cell>
          <cell r="F136" t="str">
            <v>MANUEL INACIO ARAUJO SILVA</v>
          </cell>
          <cell r="G136" t="str">
            <v>0,00000;</v>
          </cell>
          <cell r="H136">
            <v>3651.48</v>
          </cell>
          <cell r="I136">
            <v>0</v>
          </cell>
          <cell r="J136">
            <v>349.19</v>
          </cell>
          <cell r="K136">
            <v>0</v>
          </cell>
          <cell r="L136">
            <v>0</v>
          </cell>
          <cell r="M136">
            <v>0</v>
          </cell>
          <cell r="N136">
            <v>4000.67</v>
          </cell>
        </row>
        <row r="137">
          <cell r="A137" t="str">
            <v>201m</v>
          </cell>
          <cell r="B137" t="str">
            <v>E75</v>
          </cell>
          <cell r="D137" t="str">
            <v>m</v>
          </cell>
          <cell r="E137">
            <v>201</v>
          </cell>
          <cell r="F137" t="str">
            <v>EDUARDO COPPOLA GUTIERREZ</v>
          </cell>
          <cell r="G137" t="str">
            <v>0,00000;</v>
          </cell>
          <cell r="H137">
            <v>2864.97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2864.97</v>
          </cell>
        </row>
        <row r="138">
          <cell r="A138" t="str">
            <v>202m</v>
          </cell>
          <cell r="B138" t="str">
            <v>E75</v>
          </cell>
          <cell r="D138" t="str">
            <v>m</v>
          </cell>
          <cell r="E138">
            <v>202</v>
          </cell>
          <cell r="F138" t="str">
            <v>TANI STRITZEL</v>
          </cell>
          <cell r="G138" t="str">
            <v>0,00000;</v>
          </cell>
          <cell r="H138">
            <v>4553.12</v>
          </cell>
          <cell r="I138">
            <v>0</v>
          </cell>
          <cell r="J138">
            <v>533.86</v>
          </cell>
          <cell r="K138">
            <v>0</v>
          </cell>
          <cell r="L138">
            <v>0</v>
          </cell>
          <cell r="M138">
            <v>-0.14000000000000001</v>
          </cell>
          <cell r="N138">
            <v>5087.12</v>
          </cell>
        </row>
        <row r="139">
          <cell r="A139" t="str">
            <v>203m</v>
          </cell>
          <cell r="B139" t="str">
            <v>E75</v>
          </cell>
          <cell r="D139" t="str">
            <v>m</v>
          </cell>
          <cell r="E139">
            <v>203</v>
          </cell>
          <cell r="F139" t="str">
            <v>LUIS MIGUEL BARREIRA REBELO J MA</v>
          </cell>
          <cell r="G139" t="str">
            <v>0,00000;</v>
          </cell>
          <cell r="H139">
            <v>5661.52</v>
          </cell>
          <cell r="I139">
            <v>0</v>
          </cell>
          <cell r="J139">
            <v>319.11</v>
          </cell>
          <cell r="K139">
            <v>15.14</v>
          </cell>
          <cell r="L139">
            <v>2.5299999999999998</v>
          </cell>
          <cell r="M139">
            <v>0</v>
          </cell>
          <cell r="N139">
            <v>5998.3</v>
          </cell>
        </row>
        <row r="140">
          <cell r="A140" t="str">
            <v>204m</v>
          </cell>
          <cell r="B140" t="str">
            <v>E75</v>
          </cell>
          <cell r="D140" t="str">
            <v>m</v>
          </cell>
          <cell r="E140">
            <v>204</v>
          </cell>
          <cell r="F140" t="str">
            <v>OLAVO PUJOL PINHEIRO NETO</v>
          </cell>
          <cell r="G140" t="str">
            <v>0,00000;</v>
          </cell>
          <cell r="H140">
            <v>4156.88</v>
          </cell>
          <cell r="I140">
            <v>0</v>
          </cell>
          <cell r="J140">
            <v>466.74</v>
          </cell>
          <cell r="K140">
            <v>0</v>
          </cell>
          <cell r="L140">
            <v>0</v>
          </cell>
          <cell r="M140">
            <v>0</v>
          </cell>
          <cell r="N140">
            <v>4623.62</v>
          </cell>
        </row>
        <row r="141">
          <cell r="A141" t="str">
            <v>211m</v>
          </cell>
          <cell r="B141" t="str">
            <v>E75</v>
          </cell>
          <cell r="D141" t="str">
            <v>m</v>
          </cell>
          <cell r="E141">
            <v>211</v>
          </cell>
          <cell r="F141" t="str">
            <v>PAULA DE LOLIO MACHADO</v>
          </cell>
          <cell r="G141" t="str">
            <v>0,00000;</v>
          </cell>
          <cell r="H141">
            <v>3424.96</v>
          </cell>
          <cell r="I141">
            <v>0</v>
          </cell>
          <cell r="J141">
            <v>309.39</v>
          </cell>
          <cell r="K141">
            <v>0</v>
          </cell>
          <cell r="L141">
            <v>0</v>
          </cell>
          <cell r="M141">
            <v>-0.2</v>
          </cell>
          <cell r="N141">
            <v>3734.55</v>
          </cell>
        </row>
        <row r="142">
          <cell r="A142" t="str">
            <v>212m</v>
          </cell>
          <cell r="B142" t="str">
            <v>E75</v>
          </cell>
          <cell r="D142" t="str">
            <v>m</v>
          </cell>
          <cell r="E142">
            <v>212</v>
          </cell>
          <cell r="F142" t="str">
            <v>FABIO KENWORTHY DE OLIVEIRA</v>
          </cell>
          <cell r="G142" t="str">
            <v>0,00000;</v>
          </cell>
          <cell r="H142">
            <v>4881.24</v>
          </cell>
          <cell r="I142">
            <v>0</v>
          </cell>
          <cell r="J142">
            <v>637.51</v>
          </cell>
          <cell r="K142">
            <v>0</v>
          </cell>
          <cell r="L142">
            <v>0.28000000000000003</v>
          </cell>
          <cell r="M142">
            <v>-0.2</v>
          </cell>
          <cell r="N142">
            <v>5519.23</v>
          </cell>
        </row>
        <row r="143">
          <cell r="A143" t="str">
            <v>213m</v>
          </cell>
          <cell r="B143" t="str">
            <v>E75</v>
          </cell>
          <cell r="D143" t="str">
            <v>m</v>
          </cell>
          <cell r="E143">
            <v>213</v>
          </cell>
          <cell r="F143" t="str">
            <v>DECIO YOSHIMOTO</v>
          </cell>
          <cell r="G143" t="str">
            <v>0,00000;</v>
          </cell>
          <cell r="H143">
            <v>5762.48</v>
          </cell>
          <cell r="I143">
            <v>0</v>
          </cell>
          <cell r="J143">
            <v>513.89</v>
          </cell>
          <cell r="K143">
            <v>0</v>
          </cell>
          <cell r="L143">
            <v>0</v>
          </cell>
          <cell r="M143">
            <v>-0.24</v>
          </cell>
          <cell r="N143">
            <v>6276.61</v>
          </cell>
        </row>
        <row r="144">
          <cell r="A144" t="str">
            <v>214m</v>
          </cell>
          <cell r="B144" t="str">
            <v>E75</v>
          </cell>
          <cell r="D144" t="str">
            <v>m</v>
          </cell>
          <cell r="E144">
            <v>214</v>
          </cell>
          <cell r="F144" t="str">
            <v>MARSHALL MIGUEL JUNIOR</v>
          </cell>
          <cell r="G144" t="str">
            <v>0,00000;</v>
          </cell>
          <cell r="H144">
            <v>3735</v>
          </cell>
          <cell r="I144">
            <v>0</v>
          </cell>
          <cell r="J144">
            <v>451.79</v>
          </cell>
          <cell r="K144">
            <v>0</v>
          </cell>
          <cell r="L144">
            <v>0</v>
          </cell>
          <cell r="M144">
            <v>-0.32</v>
          </cell>
          <cell r="N144">
            <v>4187.1099999999997</v>
          </cell>
        </row>
        <row r="145">
          <cell r="A145" t="str">
            <v>221m</v>
          </cell>
          <cell r="B145" t="str">
            <v>E75</v>
          </cell>
          <cell r="D145" t="str">
            <v>m</v>
          </cell>
          <cell r="E145">
            <v>221</v>
          </cell>
          <cell r="F145" t="str">
            <v>SANTIAGO RAMIREZ GONZALEZ</v>
          </cell>
          <cell r="G145" t="str">
            <v>0,00000;</v>
          </cell>
          <cell r="H145">
            <v>2926.56</v>
          </cell>
          <cell r="I145">
            <v>0</v>
          </cell>
          <cell r="J145">
            <v>156.47999999999999</v>
          </cell>
          <cell r="K145">
            <v>9.02</v>
          </cell>
          <cell r="L145">
            <v>6.51</v>
          </cell>
          <cell r="M145">
            <v>0</v>
          </cell>
          <cell r="N145">
            <v>3098.57</v>
          </cell>
        </row>
        <row r="146">
          <cell r="A146" t="str">
            <v>222m</v>
          </cell>
          <cell r="B146" t="str">
            <v>E75</v>
          </cell>
          <cell r="D146" t="str">
            <v>m</v>
          </cell>
          <cell r="E146">
            <v>222</v>
          </cell>
          <cell r="F146" t="str">
            <v>OMAR CALDAS ALVES</v>
          </cell>
          <cell r="G146" t="str">
            <v>0,00000;</v>
          </cell>
          <cell r="H146">
            <v>3914.95</v>
          </cell>
          <cell r="I146">
            <v>0</v>
          </cell>
          <cell r="J146">
            <v>596.44000000000005</v>
          </cell>
          <cell r="K146">
            <v>0</v>
          </cell>
          <cell r="L146">
            <v>0</v>
          </cell>
          <cell r="M146">
            <v>-27.48</v>
          </cell>
          <cell r="N146">
            <v>4538.87</v>
          </cell>
        </row>
        <row r="147">
          <cell r="A147" t="str">
            <v>101m</v>
          </cell>
          <cell r="B147" t="str">
            <v>E75</v>
          </cell>
          <cell r="D147" t="str">
            <v>m</v>
          </cell>
          <cell r="E147">
            <v>101</v>
          </cell>
          <cell r="F147" t="str">
            <v>OLIVER DOS SANTOS H.S. DE LIMA</v>
          </cell>
          <cell r="G147" t="str">
            <v>0,07925;</v>
          </cell>
          <cell r="H147">
            <v>7881.94</v>
          </cell>
          <cell r="I147">
            <v>0</v>
          </cell>
          <cell r="J147">
            <v>566.25</v>
          </cell>
          <cell r="K147">
            <v>0</v>
          </cell>
          <cell r="L147">
            <v>0</v>
          </cell>
          <cell r="M147">
            <v>0</v>
          </cell>
          <cell r="N147">
            <v>8448.19</v>
          </cell>
        </row>
        <row r="148">
          <cell r="A148" t="str">
            <v>103p</v>
          </cell>
          <cell r="B148" t="str">
            <v>E75</v>
          </cell>
          <cell r="D148" t="str">
            <v>p</v>
          </cell>
          <cell r="E148">
            <v>103</v>
          </cell>
          <cell r="F148" t="str">
            <v>SILVIA MOREIRA AYUB FERREIRA</v>
          </cell>
          <cell r="G148" t="str">
            <v>0,06744;</v>
          </cell>
          <cell r="H148">
            <v>2165.94</v>
          </cell>
          <cell r="I148">
            <v>26.63</v>
          </cell>
          <cell r="J148">
            <v>26.35</v>
          </cell>
          <cell r="K148">
            <v>0</v>
          </cell>
          <cell r="L148">
            <v>0</v>
          </cell>
          <cell r="M148">
            <v>27.09</v>
          </cell>
          <cell r="N148">
            <v>2191.83</v>
          </cell>
        </row>
        <row r="149">
          <cell r="A149" t="str">
            <v>104p</v>
          </cell>
          <cell r="B149" t="str">
            <v>E75</v>
          </cell>
          <cell r="D149" t="str">
            <v>p</v>
          </cell>
          <cell r="E149">
            <v>104</v>
          </cell>
          <cell r="F149" t="str">
            <v>ARMEN KRIKOR JAHADIAN</v>
          </cell>
          <cell r="G149" t="str">
            <v>0,06744;</v>
          </cell>
          <cell r="H149">
            <v>11417.5</v>
          </cell>
          <cell r="I149">
            <v>0</v>
          </cell>
          <cell r="J149">
            <v>837.55</v>
          </cell>
          <cell r="K149">
            <v>0</v>
          </cell>
          <cell r="L149">
            <v>0</v>
          </cell>
          <cell r="M149">
            <v>0</v>
          </cell>
          <cell r="N149">
            <v>12255.05</v>
          </cell>
        </row>
        <row r="150">
          <cell r="A150" t="str">
            <v>111m</v>
          </cell>
          <cell r="B150" t="str">
            <v>E75</v>
          </cell>
          <cell r="D150" t="str">
            <v>m</v>
          </cell>
          <cell r="E150">
            <v>111</v>
          </cell>
          <cell r="F150" t="str">
            <v>NANCI BRAULIO</v>
          </cell>
          <cell r="G150" t="str">
            <v>0,07925;</v>
          </cell>
          <cell r="H150">
            <v>4045.2</v>
          </cell>
          <cell r="I150">
            <v>0</v>
          </cell>
          <cell r="J150">
            <v>315.3</v>
          </cell>
          <cell r="K150">
            <v>14.94</v>
          </cell>
          <cell r="L150">
            <v>5.58</v>
          </cell>
          <cell r="M150">
            <v>-0.65</v>
          </cell>
          <cell r="N150">
            <v>4381.67</v>
          </cell>
        </row>
        <row r="151">
          <cell r="A151" t="str">
            <v>122g</v>
          </cell>
          <cell r="B151" t="str">
            <v>E75</v>
          </cell>
          <cell r="D151" t="str">
            <v>g</v>
          </cell>
          <cell r="E151">
            <v>122</v>
          </cell>
          <cell r="F151" t="str">
            <v>ERNESTO LUIS EIRAS DE FARIA</v>
          </cell>
          <cell r="G151" t="str">
            <v>0,11040;</v>
          </cell>
          <cell r="H151">
            <v>10864.15</v>
          </cell>
          <cell r="I151">
            <v>1916.86</v>
          </cell>
          <cell r="J151">
            <v>1053.9100000000001</v>
          </cell>
          <cell r="K151">
            <v>0</v>
          </cell>
          <cell r="L151">
            <v>0</v>
          </cell>
          <cell r="M151">
            <v>0</v>
          </cell>
          <cell r="N151">
            <v>13834.92</v>
          </cell>
        </row>
        <row r="152">
          <cell r="A152" t="str">
            <v>123g</v>
          </cell>
          <cell r="B152" t="str">
            <v>E75</v>
          </cell>
          <cell r="D152" t="str">
            <v>g</v>
          </cell>
          <cell r="E152">
            <v>123</v>
          </cell>
          <cell r="F152" t="str">
            <v>ALEXANDRE SOARES DOS SANTOS</v>
          </cell>
          <cell r="G152" t="str">
            <v>0,11040;</v>
          </cell>
          <cell r="H152">
            <v>8858.14</v>
          </cell>
          <cell r="I152">
            <v>0</v>
          </cell>
          <cell r="J152">
            <v>278.42</v>
          </cell>
          <cell r="K152">
            <v>0</v>
          </cell>
          <cell r="L152">
            <v>0</v>
          </cell>
          <cell r="M152">
            <v>0</v>
          </cell>
          <cell r="N152">
            <v>9136.56</v>
          </cell>
        </row>
        <row r="153">
          <cell r="A153" t="str">
            <v>123g</v>
          </cell>
          <cell r="B153" t="str">
            <v>E75</v>
          </cell>
          <cell r="D153" t="str">
            <v>g</v>
          </cell>
          <cell r="E153">
            <v>123</v>
          </cell>
          <cell r="F153" t="str">
            <v>DAVI MORAES DA COSTA</v>
          </cell>
          <cell r="G153" t="str">
            <v>0,11040;</v>
          </cell>
          <cell r="H153">
            <v>797.92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0.01</v>
          </cell>
          <cell r="N153">
            <v>797.91</v>
          </cell>
        </row>
        <row r="154">
          <cell r="A154" t="str">
            <v>125m</v>
          </cell>
          <cell r="B154" t="str">
            <v>E75</v>
          </cell>
          <cell r="D154" t="str">
            <v>m</v>
          </cell>
          <cell r="E154">
            <v>125</v>
          </cell>
          <cell r="F154" t="str">
            <v>ARIANE MARIA CARDINALI</v>
          </cell>
          <cell r="G154" t="str">
            <v>0,07925;</v>
          </cell>
          <cell r="H154">
            <v>3309.12</v>
          </cell>
          <cell r="I154">
            <v>0</v>
          </cell>
          <cell r="J154">
            <v>261.07</v>
          </cell>
          <cell r="K154">
            <v>0</v>
          </cell>
          <cell r="L154">
            <v>1.45</v>
          </cell>
          <cell r="M154">
            <v>3.23</v>
          </cell>
          <cell r="N154">
            <v>3568.41</v>
          </cell>
        </row>
        <row r="155">
          <cell r="A155" t="str">
            <v>126m</v>
          </cell>
          <cell r="B155" t="str">
            <v>E75</v>
          </cell>
          <cell r="D155" t="str">
            <v>m</v>
          </cell>
          <cell r="E155">
            <v>126</v>
          </cell>
          <cell r="F155" t="str">
            <v>ALEXANDRE RODRIGUES ALCIATTI</v>
          </cell>
          <cell r="G155" t="str">
            <v>0,07925;</v>
          </cell>
          <cell r="H155">
            <v>14209.39</v>
          </cell>
          <cell r="I155">
            <v>0</v>
          </cell>
          <cell r="J155">
            <v>1408.28</v>
          </cell>
          <cell r="K155">
            <v>0</v>
          </cell>
          <cell r="L155">
            <v>0.24</v>
          </cell>
          <cell r="M155">
            <v>0.17</v>
          </cell>
          <cell r="N155">
            <v>15617.74</v>
          </cell>
        </row>
        <row r="156">
          <cell r="A156" t="str">
            <v>127m</v>
          </cell>
          <cell r="B156" t="str">
            <v>E75</v>
          </cell>
          <cell r="D156" t="str">
            <v>m</v>
          </cell>
          <cell r="E156">
            <v>127</v>
          </cell>
          <cell r="F156" t="str">
            <v>PATRICIA DE MELLO BARBOZA</v>
          </cell>
          <cell r="G156" t="str">
            <v>0,07925;</v>
          </cell>
          <cell r="H156">
            <v>5474.13</v>
          </cell>
          <cell r="I156">
            <v>0</v>
          </cell>
          <cell r="J156">
            <v>172.7</v>
          </cell>
          <cell r="K156">
            <v>13.64</v>
          </cell>
          <cell r="L156">
            <v>8.11</v>
          </cell>
          <cell r="M156">
            <v>-2.4700000000000002</v>
          </cell>
          <cell r="N156">
            <v>5671.05</v>
          </cell>
        </row>
        <row r="157">
          <cell r="A157" t="str">
            <v>128m</v>
          </cell>
          <cell r="B157" t="str">
            <v>E75</v>
          </cell>
          <cell r="D157" t="str">
            <v>m</v>
          </cell>
          <cell r="E157">
            <v>128</v>
          </cell>
          <cell r="F157" t="str">
            <v>VITOR VICENTINI</v>
          </cell>
          <cell r="G157" t="str">
            <v>0,07925;</v>
          </cell>
          <cell r="H157">
            <v>4529.12</v>
          </cell>
          <cell r="I157">
            <v>0</v>
          </cell>
          <cell r="J157">
            <v>317.95</v>
          </cell>
          <cell r="K157">
            <v>0</v>
          </cell>
          <cell r="L157">
            <v>5.32</v>
          </cell>
          <cell r="M157">
            <v>11.08</v>
          </cell>
          <cell r="N157">
            <v>4841.3100000000004</v>
          </cell>
        </row>
        <row r="158">
          <cell r="A158" t="str">
            <v>129m</v>
          </cell>
          <cell r="B158" t="str">
            <v>E75</v>
          </cell>
          <cell r="D158" t="str">
            <v>m</v>
          </cell>
          <cell r="E158">
            <v>129</v>
          </cell>
          <cell r="F158" t="str">
            <v>ROBERTO MAFRA VICENTINI</v>
          </cell>
          <cell r="G158" t="str">
            <v>0,07925;</v>
          </cell>
          <cell r="H158">
            <v>4529.12</v>
          </cell>
          <cell r="I158">
            <v>0</v>
          </cell>
          <cell r="J158">
            <v>319.11</v>
          </cell>
          <cell r="K158">
            <v>2.36</v>
          </cell>
          <cell r="L158">
            <v>7.25</v>
          </cell>
          <cell r="M158">
            <v>12.78</v>
          </cell>
          <cell r="N158">
            <v>4845.0600000000004</v>
          </cell>
        </row>
        <row r="159">
          <cell r="A159" t="str">
            <v>130m</v>
          </cell>
          <cell r="B159" t="str">
            <v>E75</v>
          </cell>
          <cell r="D159" t="str">
            <v>m</v>
          </cell>
          <cell r="E159">
            <v>130</v>
          </cell>
          <cell r="F159" t="str">
            <v>ANGELO PEREIRA RIZZI</v>
          </cell>
          <cell r="G159" t="str">
            <v>0,07925;</v>
          </cell>
          <cell r="H159">
            <v>4155.2</v>
          </cell>
          <cell r="I159">
            <v>0</v>
          </cell>
          <cell r="J159">
            <v>328.23</v>
          </cell>
          <cell r="K159">
            <v>0</v>
          </cell>
          <cell r="L159">
            <v>0</v>
          </cell>
          <cell r="M159">
            <v>0</v>
          </cell>
          <cell r="N159">
            <v>4483.43</v>
          </cell>
        </row>
        <row r="160">
          <cell r="A160" t="str">
            <v>174g</v>
          </cell>
          <cell r="B160" t="str">
            <v>E75</v>
          </cell>
          <cell r="D160" t="str">
            <v>g</v>
          </cell>
          <cell r="E160">
            <v>174</v>
          </cell>
          <cell r="F160" t="str">
            <v>ROSANA FURTADO ALEXANDRE</v>
          </cell>
          <cell r="G160" t="str">
            <v>0,11040;</v>
          </cell>
          <cell r="H160">
            <v>6504.21</v>
          </cell>
          <cell r="I160">
            <v>2015.28</v>
          </cell>
          <cell r="J160">
            <v>611.47</v>
          </cell>
          <cell r="K160">
            <v>0</v>
          </cell>
          <cell r="L160">
            <v>0</v>
          </cell>
          <cell r="M160">
            <v>0</v>
          </cell>
          <cell r="N160">
            <v>9130.9599999999991</v>
          </cell>
        </row>
        <row r="161">
          <cell r="A161" t="str">
            <v>185m</v>
          </cell>
          <cell r="B161" t="str">
            <v>E75</v>
          </cell>
          <cell r="D161" t="str">
            <v>m</v>
          </cell>
          <cell r="E161">
            <v>185</v>
          </cell>
          <cell r="F161" t="str">
            <v>LUIS ALEXANDRE C.DE MAGALHAES</v>
          </cell>
          <cell r="G161" t="str">
            <v>0,07925;</v>
          </cell>
          <cell r="H161">
            <v>17132.05</v>
          </cell>
          <cell r="I161">
            <v>5782.9</v>
          </cell>
          <cell r="J161">
            <v>3355.97</v>
          </cell>
          <cell r="K161">
            <v>0</v>
          </cell>
          <cell r="L161">
            <v>0.97</v>
          </cell>
          <cell r="M161">
            <v>10864.65</v>
          </cell>
          <cell r="N161">
            <v>15407.24</v>
          </cell>
        </row>
        <row r="162">
          <cell r="A162" t="str">
            <v>187p</v>
          </cell>
          <cell r="B162" t="str">
            <v>E75</v>
          </cell>
          <cell r="D162" t="str">
            <v>p</v>
          </cell>
          <cell r="E162">
            <v>187</v>
          </cell>
          <cell r="F162" t="str">
            <v>SERGIO GUALBERTO PAGANO</v>
          </cell>
          <cell r="G162" t="str">
            <v>0,06744;</v>
          </cell>
          <cell r="H162">
            <v>10051.43</v>
          </cell>
          <cell r="I162">
            <v>0</v>
          </cell>
          <cell r="J162">
            <v>352.96</v>
          </cell>
          <cell r="K162">
            <v>0</v>
          </cell>
          <cell r="L162">
            <v>0</v>
          </cell>
          <cell r="M162">
            <v>0</v>
          </cell>
          <cell r="N162">
            <v>10404.39</v>
          </cell>
        </row>
        <row r="163">
          <cell r="A163" t="str">
            <v>1G</v>
          </cell>
          <cell r="B163" t="str">
            <v>E75</v>
          </cell>
          <cell r="D163" t="str">
            <v>;G-</v>
          </cell>
          <cell r="E163" t="str">
            <v>1G</v>
          </cell>
          <cell r="F163" t="str">
            <v>LUIS RONALDO PICOSSE</v>
          </cell>
          <cell r="G163" t="str">
            <v>0,11040;</v>
          </cell>
          <cell r="H163">
            <v>4579.07</v>
          </cell>
          <cell r="I163">
            <v>0</v>
          </cell>
          <cell r="J163">
            <v>309.27</v>
          </cell>
          <cell r="K163">
            <v>0</v>
          </cell>
          <cell r="L163">
            <v>0</v>
          </cell>
          <cell r="M163">
            <v>0</v>
          </cell>
          <cell r="N163">
            <v>4888.34</v>
          </cell>
        </row>
        <row r="164">
          <cell r="A164" t="str">
            <v>63G</v>
          </cell>
          <cell r="B164" t="str">
            <v>E75</v>
          </cell>
          <cell r="D164" t="str">
            <v>;G-</v>
          </cell>
          <cell r="E164" t="str">
            <v>63G</v>
          </cell>
          <cell r="F164" t="str">
            <v>PAULO ESTEVAO FROES IZA</v>
          </cell>
          <cell r="G164" t="str">
            <v>0,11040;</v>
          </cell>
          <cell r="H164">
            <v>13021.61</v>
          </cell>
          <cell r="I164">
            <v>0</v>
          </cell>
          <cell r="J164">
            <v>272.20999999999998</v>
          </cell>
          <cell r="K164">
            <v>0</v>
          </cell>
          <cell r="L164">
            <v>0</v>
          </cell>
          <cell r="M164">
            <v>80.45</v>
          </cell>
          <cell r="N164">
            <v>13213.37</v>
          </cell>
        </row>
        <row r="165">
          <cell r="A165" t="str">
            <v>68P</v>
          </cell>
          <cell r="B165" t="str">
            <v>E75</v>
          </cell>
          <cell r="D165" t="str">
            <v>;G-</v>
          </cell>
          <cell r="E165" t="str">
            <v>68P</v>
          </cell>
          <cell r="F165" t="str">
            <v>BEATRIZ GODOI CAVALHEIRO</v>
          </cell>
          <cell r="G165" t="str">
            <v>0,06744;</v>
          </cell>
          <cell r="H165">
            <v>7750.88</v>
          </cell>
          <cell r="I165">
            <v>0</v>
          </cell>
          <cell r="J165">
            <v>499.13</v>
          </cell>
          <cell r="K165">
            <v>4.62</v>
          </cell>
          <cell r="L165">
            <v>0.7</v>
          </cell>
          <cell r="M165">
            <v>0</v>
          </cell>
          <cell r="N165">
            <v>8255.33</v>
          </cell>
        </row>
        <row r="166">
          <cell r="A166" t="str">
            <v>70P</v>
          </cell>
          <cell r="B166" t="str">
            <v>E75</v>
          </cell>
          <cell r="D166" t="str">
            <v>;G-</v>
          </cell>
          <cell r="E166" t="str">
            <v>70P</v>
          </cell>
          <cell r="F166" t="str">
            <v>EMERSON PUGA</v>
          </cell>
          <cell r="G166" t="str">
            <v>0,06744;</v>
          </cell>
          <cell r="H166">
            <v>4601.17</v>
          </cell>
          <cell r="I166">
            <v>0</v>
          </cell>
          <cell r="J166">
            <v>219.28</v>
          </cell>
          <cell r="K166">
            <v>14.37</v>
          </cell>
          <cell r="L166">
            <v>6.36</v>
          </cell>
          <cell r="M166">
            <v>0</v>
          </cell>
          <cell r="N166">
            <v>4841.18</v>
          </cell>
        </row>
        <row r="167">
          <cell r="A167" t="str">
            <v>92M</v>
          </cell>
          <cell r="B167" t="str">
            <v>E75</v>
          </cell>
          <cell r="D167" t="str">
            <v>;G-</v>
          </cell>
          <cell r="E167" t="str">
            <v>92M</v>
          </cell>
          <cell r="F167" t="str">
            <v>DECIO VALENTE</v>
          </cell>
          <cell r="G167" t="str">
            <v>0,07925;</v>
          </cell>
          <cell r="H167">
            <v>6421.31</v>
          </cell>
          <cell r="I167">
            <v>0</v>
          </cell>
          <cell r="J167">
            <v>31.38</v>
          </cell>
          <cell r="K167">
            <v>0</v>
          </cell>
          <cell r="L167">
            <v>0</v>
          </cell>
          <cell r="M167">
            <v>0</v>
          </cell>
          <cell r="N167">
            <v>6452.69</v>
          </cell>
        </row>
        <row r="168">
          <cell r="A168" t="str">
            <v>97M</v>
          </cell>
          <cell r="B168" t="str">
            <v>E75</v>
          </cell>
          <cell r="D168" t="str">
            <v>;G-</v>
          </cell>
          <cell r="E168" t="str">
            <v>97M</v>
          </cell>
          <cell r="F168" t="str">
            <v>ADENIR VALENTIM CRUZ</v>
          </cell>
          <cell r="G168" t="str">
            <v>0,07925;</v>
          </cell>
          <cell r="H168">
            <v>5209.37</v>
          </cell>
          <cell r="I168">
            <v>0</v>
          </cell>
          <cell r="J168">
            <v>208.35</v>
          </cell>
          <cell r="K168">
            <v>0</v>
          </cell>
          <cell r="L168">
            <v>0</v>
          </cell>
          <cell r="M168">
            <v>0</v>
          </cell>
          <cell r="N168">
            <v>5417.72</v>
          </cell>
        </row>
        <row r="169">
          <cell r="H169">
            <v>10073117.550000001</v>
          </cell>
          <cell r="I169">
            <v>503548.66000000003</v>
          </cell>
          <cell r="J169">
            <v>577278.01999999955</v>
          </cell>
          <cell r="K169">
            <v>1983.78</v>
          </cell>
          <cell r="L169">
            <v>6750.9099999999944</v>
          </cell>
          <cell r="M169">
            <v>419390.9</v>
          </cell>
          <cell r="N169">
            <v>10743276.690000011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oque"/>
      <sheetName val="INCC"/>
      <sheetName val="Extra Contábil"/>
      <sheetName val="Cust_orçado"/>
      <sheetName val="rec_dif"/>
      <sheetName val="cust_dif"/>
      <sheetName val="Estoque (2)"/>
      <sheetName val="E662001"/>
      <sheetName val="antec alves guimaraes2002"/>
      <sheetName val="Insumos"/>
      <sheetName val="PLANILHA QUANTITATIV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sões"/>
      <sheetName val="estoque"/>
      <sheetName val="receita diferida"/>
      <sheetName val="orçado"/>
      <sheetName val="promitentes"/>
      <sheetName val="tributos"/>
      <sheetName val="custo diferido"/>
      <sheetName val="tax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 devedor (2)"/>
      <sheetName val="% evoluçao"/>
      <sheetName val="Promitentes"/>
      <sheetName val="Recebimentos"/>
      <sheetName val="Estoque"/>
      <sheetName val="Saldo devedor"/>
    </sheetNames>
    <sheetDataSet>
      <sheetData sheetId="0"/>
      <sheetData sheetId="1"/>
      <sheetData sheetId="2"/>
      <sheetData sheetId="3" refreshError="1">
        <row r="1">
          <cell r="A1" t="str">
            <v>Unidade</v>
          </cell>
          <cell r="C1" t="str">
            <v>Cliente</v>
          </cell>
          <cell r="D1" t="str">
            <v>Fração</v>
          </cell>
          <cell r="E1" t="str">
            <v>Vlr Contrato</v>
          </cell>
          <cell r="F1" t="str">
            <v>Juros TP</v>
          </cell>
          <cell r="G1" t="str">
            <v>Correção</v>
          </cell>
          <cell r="H1" t="str">
            <v>Multa</v>
          </cell>
          <cell r="I1" t="str">
            <v>Juros Mora</v>
          </cell>
          <cell r="J1" t="str">
            <v>Desconto</v>
          </cell>
          <cell r="K1" t="str">
            <v>Vlr Pago</v>
          </cell>
        </row>
        <row r="2">
          <cell r="A2" t="str">
            <v>11A</v>
          </cell>
          <cell r="B2" t="str">
            <v>A</v>
          </cell>
          <cell r="C2" t="str">
            <v xml:space="preserve">VERA LUCIA FONSECA DE CAMARGO NEVES     </v>
          </cell>
          <cell r="D2">
            <v>0.3765</v>
          </cell>
          <cell r="E2">
            <v>84744.15</v>
          </cell>
          <cell r="F2">
            <v>5743.11</v>
          </cell>
          <cell r="G2">
            <v>4813.16</v>
          </cell>
          <cell r="H2">
            <v>0</v>
          </cell>
          <cell r="I2">
            <v>0</v>
          </cell>
          <cell r="J2">
            <v>12495.76</v>
          </cell>
          <cell r="K2">
            <v>82804.66</v>
          </cell>
        </row>
        <row r="3">
          <cell r="A3" t="str">
            <v>011MA</v>
          </cell>
          <cell r="B3" t="str">
            <v>A</v>
          </cell>
          <cell r="C3" t="str">
            <v xml:space="preserve">VERA LUCIA FONSECA DE CAMARGO NEVES     </v>
          </cell>
          <cell r="D3">
            <v>0</v>
          </cell>
          <cell r="E3">
            <v>926.67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926.67</v>
          </cell>
        </row>
        <row r="4">
          <cell r="A4" t="str">
            <v>011NA</v>
          </cell>
          <cell r="B4" t="str">
            <v>A</v>
          </cell>
          <cell r="C4" t="str">
            <v xml:space="preserve">VERA LUCIA FONSECA DE CAMARGO NEVES     </v>
          </cell>
          <cell r="D4">
            <v>0</v>
          </cell>
          <cell r="E4">
            <v>8661.75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8661.75</v>
          </cell>
        </row>
        <row r="5">
          <cell r="A5" t="str">
            <v>12A</v>
          </cell>
          <cell r="B5" t="str">
            <v>A</v>
          </cell>
          <cell r="C5" t="str">
            <v xml:space="preserve">JURANDYR MIGUEL CARVALHO                </v>
          </cell>
          <cell r="D5">
            <v>0.3765</v>
          </cell>
          <cell r="E5">
            <v>47910</v>
          </cell>
          <cell r="F5">
            <v>0</v>
          </cell>
          <cell r="G5">
            <v>977.99</v>
          </cell>
          <cell r="H5">
            <v>0</v>
          </cell>
          <cell r="I5">
            <v>0</v>
          </cell>
          <cell r="J5">
            <v>0</v>
          </cell>
          <cell r="K5">
            <v>48887.99</v>
          </cell>
        </row>
        <row r="6">
          <cell r="A6" t="str">
            <v>13A</v>
          </cell>
          <cell r="B6" t="str">
            <v>A</v>
          </cell>
          <cell r="C6" t="str">
            <v xml:space="preserve">MARIA ANTONIA DO ESPIRITO SANTO         </v>
          </cell>
          <cell r="D6">
            <v>0.3765</v>
          </cell>
          <cell r="E6">
            <v>41569.800000000003</v>
          </cell>
          <cell r="F6">
            <v>0</v>
          </cell>
          <cell r="G6">
            <v>2823.54</v>
          </cell>
          <cell r="H6">
            <v>0</v>
          </cell>
          <cell r="I6">
            <v>37.08</v>
          </cell>
          <cell r="J6">
            <v>-3.37</v>
          </cell>
          <cell r="K6">
            <v>44433.79</v>
          </cell>
        </row>
        <row r="7">
          <cell r="A7" t="str">
            <v>14A</v>
          </cell>
          <cell r="B7" t="str">
            <v>A</v>
          </cell>
          <cell r="C7" t="str">
            <v xml:space="preserve">REGINALDO VIEIRA                        </v>
          </cell>
          <cell r="D7">
            <v>0.3765</v>
          </cell>
          <cell r="E7">
            <v>21287.43</v>
          </cell>
          <cell r="F7">
            <v>0</v>
          </cell>
          <cell r="G7">
            <v>779.28</v>
          </cell>
          <cell r="H7">
            <v>0</v>
          </cell>
          <cell r="I7">
            <v>0</v>
          </cell>
          <cell r="J7">
            <v>-1.23</v>
          </cell>
          <cell r="K7">
            <v>22067.94</v>
          </cell>
        </row>
        <row r="8">
          <cell r="A8" t="str">
            <v>21A</v>
          </cell>
          <cell r="B8" t="str">
            <v>A</v>
          </cell>
          <cell r="C8" t="str">
            <v xml:space="preserve">RENATO ROCHA VIEIRA                     </v>
          </cell>
          <cell r="D8">
            <v>0.3765</v>
          </cell>
          <cell r="E8">
            <v>34620.910000000003</v>
          </cell>
          <cell r="F8">
            <v>0</v>
          </cell>
          <cell r="G8">
            <v>2060.52</v>
          </cell>
          <cell r="H8">
            <v>0</v>
          </cell>
          <cell r="I8">
            <v>0</v>
          </cell>
          <cell r="J8">
            <v>-35.200000000000003</v>
          </cell>
          <cell r="K8">
            <v>36716.629999999997</v>
          </cell>
        </row>
        <row r="9">
          <cell r="A9" t="str">
            <v>021MA</v>
          </cell>
          <cell r="B9" t="str">
            <v>A</v>
          </cell>
          <cell r="C9" t="str">
            <v xml:space="preserve">RENATO ROCHA VIEIRA                     </v>
          </cell>
          <cell r="D9">
            <v>0</v>
          </cell>
          <cell r="E9">
            <v>229.08</v>
          </cell>
          <cell r="F9">
            <v>0</v>
          </cell>
          <cell r="G9">
            <v>26.78</v>
          </cell>
          <cell r="H9">
            <v>0</v>
          </cell>
          <cell r="I9">
            <v>0</v>
          </cell>
          <cell r="J9">
            <v>-0.13</v>
          </cell>
          <cell r="K9">
            <v>255.99</v>
          </cell>
        </row>
        <row r="10">
          <cell r="A10" t="str">
            <v>22A</v>
          </cell>
          <cell r="B10" t="str">
            <v>A</v>
          </cell>
          <cell r="C10" t="str">
            <v xml:space="preserve">PRISCILA HERNANDEZ ROCHA VIEIRA         </v>
          </cell>
          <cell r="D10">
            <v>0.3765</v>
          </cell>
          <cell r="E10">
            <v>34620.910000000003</v>
          </cell>
          <cell r="F10">
            <v>0</v>
          </cell>
          <cell r="G10">
            <v>2062.0500000000002</v>
          </cell>
          <cell r="H10">
            <v>0</v>
          </cell>
          <cell r="I10">
            <v>0</v>
          </cell>
          <cell r="J10">
            <v>-38.74</v>
          </cell>
          <cell r="K10">
            <v>36721.699999999997</v>
          </cell>
        </row>
        <row r="11">
          <cell r="A11" t="str">
            <v>022MA</v>
          </cell>
          <cell r="B11" t="str">
            <v>A</v>
          </cell>
          <cell r="C11" t="str">
            <v xml:space="preserve">PRISCILA HERNANDEZ ROCHA VIEIRA         </v>
          </cell>
          <cell r="D11">
            <v>0</v>
          </cell>
          <cell r="E11">
            <v>313.01</v>
          </cell>
          <cell r="F11">
            <v>0</v>
          </cell>
          <cell r="G11">
            <v>36.58</v>
          </cell>
          <cell r="H11">
            <v>0</v>
          </cell>
          <cell r="I11">
            <v>0</v>
          </cell>
          <cell r="J11">
            <v>-0.18</v>
          </cell>
          <cell r="K11">
            <v>349.77</v>
          </cell>
        </row>
        <row r="12">
          <cell r="A12" t="str">
            <v>23A</v>
          </cell>
          <cell r="B12" t="str">
            <v>A</v>
          </cell>
          <cell r="C12" t="str">
            <v xml:space="preserve">SILVIO CESAR BOCHNIA                    </v>
          </cell>
          <cell r="D12">
            <v>0.3765</v>
          </cell>
          <cell r="E12">
            <v>158640.35999999999</v>
          </cell>
          <cell r="F12">
            <v>34.17</v>
          </cell>
          <cell r="G12">
            <v>487.64</v>
          </cell>
          <cell r="H12">
            <v>0</v>
          </cell>
          <cell r="I12">
            <v>3.4</v>
          </cell>
          <cell r="J12">
            <v>1451.53</v>
          </cell>
          <cell r="K12">
            <v>157714.04</v>
          </cell>
        </row>
        <row r="13">
          <cell r="A13" t="str">
            <v>24A</v>
          </cell>
          <cell r="B13" t="str">
            <v>A</v>
          </cell>
          <cell r="C13" t="str">
            <v xml:space="preserve">GIANCARLO HANNUD                        </v>
          </cell>
          <cell r="D13">
            <v>0.3765</v>
          </cell>
          <cell r="E13">
            <v>124240</v>
          </cell>
          <cell r="F13">
            <v>0</v>
          </cell>
          <cell r="G13">
            <v>94.08</v>
          </cell>
          <cell r="H13">
            <v>0</v>
          </cell>
          <cell r="I13">
            <v>159.53</v>
          </cell>
          <cell r="J13">
            <v>0</v>
          </cell>
          <cell r="K13">
            <v>124493.61</v>
          </cell>
        </row>
        <row r="14">
          <cell r="A14" t="str">
            <v>31A</v>
          </cell>
          <cell r="B14" t="str">
            <v>A</v>
          </cell>
          <cell r="C14" t="str">
            <v xml:space="preserve">MONICA SCHIABELLO                       </v>
          </cell>
          <cell r="D14">
            <v>0.3765</v>
          </cell>
          <cell r="E14">
            <v>64857.14</v>
          </cell>
          <cell r="F14">
            <v>0</v>
          </cell>
          <cell r="G14">
            <v>2278.06</v>
          </cell>
          <cell r="H14">
            <v>0</v>
          </cell>
          <cell r="I14">
            <v>0</v>
          </cell>
          <cell r="J14">
            <v>-2.15</v>
          </cell>
          <cell r="K14">
            <v>67137.350000000006</v>
          </cell>
        </row>
        <row r="15">
          <cell r="A15" t="str">
            <v>031MA</v>
          </cell>
          <cell r="B15" t="str">
            <v>A</v>
          </cell>
          <cell r="C15" t="str">
            <v xml:space="preserve">MONICA SCHIABELLO                       </v>
          </cell>
          <cell r="D15">
            <v>0</v>
          </cell>
          <cell r="E15">
            <v>6764.74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6764.74</v>
          </cell>
        </row>
        <row r="16">
          <cell r="A16" t="str">
            <v>32A</v>
          </cell>
          <cell r="B16" t="str">
            <v>A</v>
          </cell>
          <cell r="C16" t="str">
            <v xml:space="preserve">ANA ROZA VIER                           </v>
          </cell>
          <cell r="D16">
            <v>0.3765</v>
          </cell>
          <cell r="E16">
            <v>64358.45</v>
          </cell>
          <cell r="F16">
            <v>0</v>
          </cell>
          <cell r="G16">
            <v>4339.47</v>
          </cell>
          <cell r="H16">
            <v>0</v>
          </cell>
          <cell r="I16">
            <v>0</v>
          </cell>
          <cell r="J16">
            <v>8.83</v>
          </cell>
          <cell r="K16">
            <v>68689.09</v>
          </cell>
        </row>
        <row r="17">
          <cell r="A17" t="str">
            <v>032MA</v>
          </cell>
          <cell r="B17" t="str">
            <v>A</v>
          </cell>
          <cell r="C17" t="str">
            <v xml:space="preserve">ANA ROZA VIER                           </v>
          </cell>
          <cell r="D17">
            <v>0</v>
          </cell>
          <cell r="E17">
            <v>168.3</v>
          </cell>
          <cell r="F17">
            <v>0</v>
          </cell>
          <cell r="G17">
            <v>17.559999999999999</v>
          </cell>
          <cell r="H17">
            <v>0</v>
          </cell>
          <cell r="I17">
            <v>0</v>
          </cell>
          <cell r="J17">
            <v>0</v>
          </cell>
          <cell r="K17">
            <v>185.86</v>
          </cell>
        </row>
        <row r="18">
          <cell r="A18" t="str">
            <v>33A</v>
          </cell>
          <cell r="B18" t="str">
            <v>A</v>
          </cell>
          <cell r="C18" t="str">
            <v xml:space="preserve">BENITO MORELLI FILHO                    </v>
          </cell>
          <cell r="D18">
            <v>0.3765</v>
          </cell>
          <cell r="E18">
            <v>29826.77</v>
          </cell>
          <cell r="F18">
            <v>0</v>
          </cell>
          <cell r="G18">
            <v>2043.24</v>
          </cell>
          <cell r="H18">
            <v>385.52</v>
          </cell>
          <cell r="I18">
            <v>382.03</v>
          </cell>
          <cell r="J18">
            <v>-16.77</v>
          </cell>
          <cell r="K18">
            <v>32654.33</v>
          </cell>
        </row>
        <row r="19">
          <cell r="A19" t="str">
            <v>34A</v>
          </cell>
          <cell r="B19" t="str">
            <v>A</v>
          </cell>
          <cell r="C19" t="str">
            <v xml:space="preserve">SUELY RIENZI                            </v>
          </cell>
          <cell r="D19">
            <v>0.3765</v>
          </cell>
          <cell r="E19">
            <v>41263.14</v>
          </cell>
          <cell r="F19">
            <v>0</v>
          </cell>
          <cell r="G19">
            <v>2492.23</v>
          </cell>
          <cell r="H19">
            <v>0</v>
          </cell>
          <cell r="I19">
            <v>0</v>
          </cell>
          <cell r="J19">
            <v>-20.78</v>
          </cell>
          <cell r="K19">
            <v>43776.15</v>
          </cell>
        </row>
        <row r="20">
          <cell r="A20" t="str">
            <v>034MA</v>
          </cell>
          <cell r="B20" t="str">
            <v>A</v>
          </cell>
          <cell r="C20" t="str">
            <v xml:space="preserve">SUELY RIENZI                            </v>
          </cell>
          <cell r="D20">
            <v>0</v>
          </cell>
          <cell r="E20">
            <v>737.27</v>
          </cell>
          <cell r="F20">
            <v>0</v>
          </cell>
          <cell r="G20">
            <v>85.74</v>
          </cell>
          <cell r="H20">
            <v>0</v>
          </cell>
          <cell r="I20">
            <v>0</v>
          </cell>
          <cell r="J20">
            <v>-0.85</v>
          </cell>
          <cell r="K20">
            <v>823.86</v>
          </cell>
        </row>
        <row r="21">
          <cell r="A21" t="str">
            <v>41A</v>
          </cell>
          <cell r="B21" t="str">
            <v>A</v>
          </cell>
          <cell r="C21" t="str">
            <v xml:space="preserve">PATRICIA MORIBE                         </v>
          </cell>
          <cell r="D21">
            <v>0.3765</v>
          </cell>
          <cell r="E21">
            <v>70600</v>
          </cell>
          <cell r="F21">
            <v>0</v>
          </cell>
          <cell r="G21">
            <v>3070.95</v>
          </cell>
          <cell r="H21">
            <v>214.8</v>
          </cell>
          <cell r="I21">
            <v>402.95</v>
          </cell>
          <cell r="J21">
            <v>-1.76</v>
          </cell>
          <cell r="K21">
            <v>74290.460000000006</v>
          </cell>
        </row>
        <row r="22">
          <cell r="A22" t="str">
            <v>42A</v>
          </cell>
          <cell r="B22" t="str">
            <v>A</v>
          </cell>
          <cell r="C22" t="str">
            <v xml:space="preserve">LUIZ AUGUSTO RIBEIRO BOLONHEZ           </v>
          </cell>
          <cell r="D22">
            <v>0.3765</v>
          </cell>
          <cell r="E22">
            <v>34127</v>
          </cell>
          <cell r="F22">
            <v>0</v>
          </cell>
          <cell r="G22">
            <v>2026.84</v>
          </cell>
          <cell r="H22">
            <v>0</v>
          </cell>
          <cell r="I22">
            <v>0</v>
          </cell>
          <cell r="J22">
            <v>4.7</v>
          </cell>
          <cell r="K22">
            <v>36149.14</v>
          </cell>
        </row>
        <row r="23">
          <cell r="A23" t="str">
            <v>43A</v>
          </cell>
          <cell r="B23" t="str">
            <v>A</v>
          </cell>
          <cell r="C23" t="str">
            <v xml:space="preserve">FERNANDO ROBERTO PEIXOTO SIMOES         </v>
          </cell>
          <cell r="D23">
            <v>0.3765</v>
          </cell>
          <cell r="E23">
            <v>8572.16</v>
          </cell>
          <cell r="F23">
            <v>0</v>
          </cell>
          <cell r="G23">
            <v>710.63</v>
          </cell>
          <cell r="H23">
            <v>132.08000000000001</v>
          </cell>
          <cell r="I23">
            <v>233.87</v>
          </cell>
          <cell r="J23">
            <v>-10.26</v>
          </cell>
          <cell r="K23">
            <v>9659</v>
          </cell>
        </row>
        <row r="24">
          <cell r="A24" t="str">
            <v>44A</v>
          </cell>
          <cell r="B24" t="str">
            <v>A</v>
          </cell>
          <cell r="C24" t="str">
            <v xml:space="preserve">VIVIANE HENRIQUES VARANDAS              </v>
          </cell>
          <cell r="D24">
            <v>0.3765</v>
          </cell>
          <cell r="E24">
            <v>29394.880000000001</v>
          </cell>
          <cell r="F24">
            <v>0</v>
          </cell>
          <cell r="G24">
            <v>1677.73</v>
          </cell>
          <cell r="H24">
            <v>0</v>
          </cell>
          <cell r="I24">
            <v>0</v>
          </cell>
          <cell r="J24">
            <v>0</v>
          </cell>
          <cell r="K24">
            <v>31072.61</v>
          </cell>
        </row>
        <row r="25">
          <cell r="A25" t="str">
            <v>51A</v>
          </cell>
          <cell r="B25" t="str">
            <v>A</v>
          </cell>
          <cell r="C25" t="str">
            <v xml:space="preserve">ROSINEIDE GALINDO COSTA                 </v>
          </cell>
          <cell r="D25">
            <v>0.3765</v>
          </cell>
          <cell r="E25">
            <v>44871.86</v>
          </cell>
          <cell r="F25">
            <v>0</v>
          </cell>
          <cell r="G25">
            <v>2778.88</v>
          </cell>
          <cell r="H25">
            <v>393.86</v>
          </cell>
          <cell r="I25">
            <v>825.1</v>
          </cell>
          <cell r="J25">
            <v>0</v>
          </cell>
          <cell r="K25">
            <v>48869.7</v>
          </cell>
        </row>
        <row r="26">
          <cell r="A26" t="str">
            <v>52A</v>
          </cell>
          <cell r="B26" t="str">
            <v>A</v>
          </cell>
          <cell r="C26" t="str">
            <v xml:space="preserve">AUREA MARIA DE BIASI                    </v>
          </cell>
          <cell r="D26">
            <v>0.3765</v>
          </cell>
          <cell r="E26">
            <v>103497.8</v>
          </cell>
          <cell r="F26">
            <v>3504.16</v>
          </cell>
          <cell r="G26">
            <v>7374.73</v>
          </cell>
          <cell r="H26">
            <v>0</v>
          </cell>
          <cell r="I26">
            <v>0</v>
          </cell>
          <cell r="J26">
            <v>10930.54</v>
          </cell>
          <cell r="K26">
            <v>103446.15</v>
          </cell>
        </row>
        <row r="27">
          <cell r="A27" t="str">
            <v>052MA</v>
          </cell>
          <cell r="B27" t="str">
            <v>A</v>
          </cell>
          <cell r="C27" t="str">
            <v xml:space="preserve">AUREA MARIA DE BIASI                    </v>
          </cell>
          <cell r="D27">
            <v>0</v>
          </cell>
          <cell r="E27">
            <v>352.17</v>
          </cell>
          <cell r="F27">
            <v>0</v>
          </cell>
          <cell r="G27">
            <v>41.81</v>
          </cell>
          <cell r="H27">
            <v>0</v>
          </cell>
          <cell r="I27">
            <v>0</v>
          </cell>
          <cell r="J27">
            <v>-0.41</v>
          </cell>
          <cell r="K27">
            <v>394.39</v>
          </cell>
        </row>
        <row r="28">
          <cell r="A28" t="str">
            <v>53A</v>
          </cell>
          <cell r="B28" t="str">
            <v>A</v>
          </cell>
          <cell r="C28" t="str">
            <v xml:space="preserve">LUIZ GONZAGA DE CASTRO OLIVEIRA         </v>
          </cell>
          <cell r="D28">
            <v>0.3765</v>
          </cell>
          <cell r="E28">
            <v>62028.1</v>
          </cell>
          <cell r="F28">
            <v>0</v>
          </cell>
          <cell r="G28">
            <v>5303.38</v>
          </cell>
          <cell r="H28">
            <v>0</v>
          </cell>
          <cell r="I28">
            <v>0</v>
          </cell>
          <cell r="J28">
            <v>3499.43</v>
          </cell>
          <cell r="K28">
            <v>63832.05</v>
          </cell>
        </row>
        <row r="29">
          <cell r="A29" t="str">
            <v>053MA</v>
          </cell>
          <cell r="B29" t="str">
            <v>A</v>
          </cell>
          <cell r="C29" t="str">
            <v xml:space="preserve">LUIZ GONZAGA DE CASTRO OLIVEIRA         </v>
          </cell>
          <cell r="D29">
            <v>0</v>
          </cell>
          <cell r="E29">
            <v>938.2</v>
          </cell>
          <cell r="F29">
            <v>0</v>
          </cell>
          <cell r="G29">
            <v>106.03</v>
          </cell>
          <cell r="H29">
            <v>0</v>
          </cell>
          <cell r="I29">
            <v>0</v>
          </cell>
          <cell r="J29">
            <v>-0.27</v>
          </cell>
          <cell r="K29">
            <v>1044.5</v>
          </cell>
        </row>
        <row r="30">
          <cell r="A30" t="str">
            <v>54A</v>
          </cell>
          <cell r="B30" t="str">
            <v>A</v>
          </cell>
          <cell r="C30" t="str">
            <v xml:space="preserve">RODRIGO FERREIRA CRIVELLENTI            </v>
          </cell>
          <cell r="D30">
            <v>0.3765</v>
          </cell>
          <cell r="E30">
            <v>38790.5</v>
          </cell>
          <cell r="F30">
            <v>0</v>
          </cell>
          <cell r="G30">
            <v>2768.69</v>
          </cell>
          <cell r="H30">
            <v>0</v>
          </cell>
          <cell r="I30">
            <v>0</v>
          </cell>
          <cell r="J30">
            <v>797.46</v>
          </cell>
          <cell r="K30">
            <v>40761.730000000003</v>
          </cell>
        </row>
        <row r="31">
          <cell r="A31" t="str">
            <v>054MA</v>
          </cell>
          <cell r="B31" t="str">
            <v>A</v>
          </cell>
          <cell r="C31" t="str">
            <v xml:space="preserve">RODRIGO FERREIRA CRIVELLENTI            </v>
          </cell>
          <cell r="D31">
            <v>0</v>
          </cell>
          <cell r="E31">
            <v>551.63</v>
          </cell>
          <cell r="F31">
            <v>0</v>
          </cell>
          <cell r="G31">
            <v>64.790000000000006</v>
          </cell>
          <cell r="H31">
            <v>0</v>
          </cell>
          <cell r="I31">
            <v>0</v>
          </cell>
          <cell r="J31">
            <v>0</v>
          </cell>
          <cell r="K31">
            <v>616.41999999999996</v>
          </cell>
        </row>
        <row r="32">
          <cell r="A32" t="str">
            <v>61A</v>
          </cell>
          <cell r="B32" t="str">
            <v>A</v>
          </cell>
          <cell r="C32" t="str">
            <v xml:space="preserve">DANIEL MITELMAN                         </v>
          </cell>
          <cell r="D32">
            <v>0.38740000000000002</v>
          </cell>
          <cell r="E32">
            <v>42370.879999999997</v>
          </cell>
          <cell r="F32">
            <v>0</v>
          </cell>
          <cell r="G32">
            <v>2586.8000000000002</v>
          </cell>
          <cell r="H32">
            <v>0</v>
          </cell>
          <cell r="I32">
            <v>0</v>
          </cell>
          <cell r="J32">
            <v>0</v>
          </cell>
          <cell r="K32">
            <v>44957.68</v>
          </cell>
        </row>
        <row r="33">
          <cell r="A33" t="str">
            <v>62A</v>
          </cell>
          <cell r="B33" t="str">
            <v>A</v>
          </cell>
          <cell r="C33" t="str">
            <v xml:space="preserve">EDUARDO DA SILVA MACHADO                </v>
          </cell>
          <cell r="D33">
            <v>0.38740000000000002</v>
          </cell>
          <cell r="E33">
            <v>49300</v>
          </cell>
          <cell r="F33">
            <v>0</v>
          </cell>
          <cell r="G33">
            <v>2565.31</v>
          </cell>
          <cell r="H33">
            <v>0</v>
          </cell>
          <cell r="I33">
            <v>7.32</v>
          </cell>
          <cell r="J33">
            <v>-0.53</v>
          </cell>
          <cell r="K33">
            <v>51873.16</v>
          </cell>
        </row>
        <row r="34">
          <cell r="A34" t="str">
            <v>062MA</v>
          </cell>
          <cell r="B34" t="str">
            <v>A</v>
          </cell>
          <cell r="C34" t="str">
            <v xml:space="preserve">EDUARDO DA SILVA MACHADO                </v>
          </cell>
          <cell r="D34">
            <v>0</v>
          </cell>
          <cell r="E34">
            <v>41.14</v>
          </cell>
          <cell r="F34">
            <v>0</v>
          </cell>
          <cell r="G34">
            <v>4.8099999999999996</v>
          </cell>
          <cell r="H34">
            <v>0</v>
          </cell>
          <cell r="I34">
            <v>0</v>
          </cell>
          <cell r="J34">
            <v>-0.02</v>
          </cell>
          <cell r="K34">
            <v>45.97</v>
          </cell>
        </row>
        <row r="35">
          <cell r="A35" t="str">
            <v>63A</v>
          </cell>
          <cell r="B35" t="str">
            <v>A</v>
          </cell>
          <cell r="C35" t="str">
            <v xml:space="preserve">BERNARD FRANÇOIS COUTTOLENC             </v>
          </cell>
          <cell r="D35">
            <v>0.38740000000000002</v>
          </cell>
          <cell r="E35">
            <v>41896.480000000003</v>
          </cell>
          <cell r="F35">
            <v>0</v>
          </cell>
          <cell r="G35">
            <v>868.88</v>
          </cell>
          <cell r="H35">
            <v>0</v>
          </cell>
          <cell r="I35">
            <v>12.25</v>
          </cell>
          <cell r="J35">
            <v>17.739999999999998</v>
          </cell>
          <cell r="K35">
            <v>42759.87</v>
          </cell>
        </row>
        <row r="36">
          <cell r="A36" t="str">
            <v>64A</v>
          </cell>
          <cell r="B36" t="str">
            <v>A</v>
          </cell>
          <cell r="C36" t="str">
            <v xml:space="preserve">NELSON ROBERTO BUGALHO                  </v>
          </cell>
          <cell r="D36">
            <v>0.3765</v>
          </cell>
          <cell r="E36">
            <v>124330.65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0.01</v>
          </cell>
          <cell r="K36">
            <v>124330.64</v>
          </cell>
        </row>
        <row r="37">
          <cell r="A37" t="str">
            <v>064MA</v>
          </cell>
          <cell r="B37" t="str">
            <v>A</v>
          </cell>
          <cell r="C37" t="str">
            <v xml:space="preserve">NELSON ROBERTO BUGALHO                  </v>
          </cell>
          <cell r="D37">
            <v>0</v>
          </cell>
          <cell r="E37">
            <v>1482.36</v>
          </cell>
          <cell r="F37">
            <v>0</v>
          </cell>
          <cell r="G37">
            <v>167.53</v>
          </cell>
          <cell r="H37">
            <v>0</v>
          </cell>
          <cell r="I37">
            <v>0</v>
          </cell>
          <cell r="J37">
            <v>-0.43</v>
          </cell>
          <cell r="K37">
            <v>1650.32</v>
          </cell>
        </row>
        <row r="38">
          <cell r="A38" t="str">
            <v>71A</v>
          </cell>
          <cell r="B38" t="str">
            <v>A</v>
          </cell>
          <cell r="C38" t="str">
            <v xml:space="preserve">MARCELO ROBERTO TENORIO                 </v>
          </cell>
          <cell r="D38">
            <v>0.38740000000000002</v>
          </cell>
          <cell r="E38">
            <v>45934.5</v>
          </cell>
          <cell r="F38">
            <v>0</v>
          </cell>
          <cell r="G38">
            <v>2978.26</v>
          </cell>
          <cell r="H38">
            <v>0</v>
          </cell>
          <cell r="I38">
            <v>0</v>
          </cell>
          <cell r="J38">
            <v>0</v>
          </cell>
          <cell r="K38">
            <v>48912.76</v>
          </cell>
        </row>
        <row r="39">
          <cell r="A39" t="str">
            <v>071MA</v>
          </cell>
          <cell r="B39" t="str">
            <v>A</v>
          </cell>
          <cell r="C39" t="str">
            <v xml:space="preserve">MARCELO ROBERTO TENORIO                 </v>
          </cell>
          <cell r="D39">
            <v>0</v>
          </cell>
          <cell r="E39">
            <v>1129.3800000000001</v>
          </cell>
          <cell r="F39">
            <v>0</v>
          </cell>
          <cell r="G39">
            <v>125.22</v>
          </cell>
          <cell r="H39">
            <v>0</v>
          </cell>
          <cell r="I39">
            <v>0</v>
          </cell>
          <cell r="J39">
            <v>0</v>
          </cell>
          <cell r="K39">
            <v>1254.5999999999999</v>
          </cell>
        </row>
        <row r="40">
          <cell r="A40" t="str">
            <v>72A</v>
          </cell>
          <cell r="B40" t="str">
            <v>A</v>
          </cell>
          <cell r="C40" t="str">
            <v xml:space="preserve">LISANA PALUDO MONDIN                    </v>
          </cell>
          <cell r="D40">
            <v>0.38740000000000002</v>
          </cell>
          <cell r="E40">
            <v>175767.19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175767.19</v>
          </cell>
        </row>
        <row r="41">
          <cell r="A41" t="str">
            <v>072MA</v>
          </cell>
          <cell r="B41" t="str">
            <v>A</v>
          </cell>
          <cell r="C41" t="str">
            <v xml:space="preserve">LISANA PALUDO MONDIN                    </v>
          </cell>
          <cell r="D41">
            <v>0</v>
          </cell>
          <cell r="E41">
            <v>5734.96</v>
          </cell>
          <cell r="F41">
            <v>0</v>
          </cell>
          <cell r="G41">
            <v>598.21</v>
          </cell>
          <cell r="H41">
            <v>0</v>
          </cell>
          <cell r="I41">
            <v>0</v>
          </cell>
          <cell r="J41">
            <v>0</v>
          </cell>
          <cell r="K41">
            <v>6333.17</v>
          </cell>
        </row>
        <row r="42">
          <cell r="A42" t="str">
            <v>73A</v>
          </cell>
          <cell r="B42" t="str">
            <v>A</v>
          </cell>
          <cell r="C42" t="str">
            <v xml:space="preserve">CLEUSA EVANGELISTA DE OLIVEIRA          </v>
          </cell>
          <cell r="D42">
            <v>0.38740000000000002</v>
          </cell>
          <cell r="E42">
            <v>30893.38</v>
          </cell>
          <cell r="F42">
            <v>0</v>
          </cell>
          <cell r="G42">
            <v>1540.04</v>
          </cell>
          <cell r="H42">
            <v>0</v>
          </cell>
          <cell r="I42">
            <v>0</v>
          </cell>
          <cell r="J42">
            <v>3.15</v>
          </cell>
          <cell r="K42">
            <v>32430.27</v>
          </cell>
        </row>
        <row r="43">
          <cell r="A43" t="str">
            <v>073MA</v>
          </cell>
          <cell r="B43" t="str">
            <v>A</v>
          </cell>
          <cell r="C43" t="str">
            <v xml:space="preserve">CLEUSA EVANGELISTA DE OLIVEIRA          </v>
          </cell>
          <cell r="D43">
            <v>0</v>
          </cell>
          <cell r="E43">
            <v>364.65</v>
          </cell>
          <cell r="F43">
            <v>0</v>
          </cell>
          <cell r="G43">
            <v>38.04</v>
          </cell>
          <cell r="H43">
            <v>0</v>
          </cell>
          <cell r="I43">
            <v>0</v>
          </cell>
          <cell r="J43">
            <v>0</v>
          </cell>
          <cell r="K43">
            <v>402.69</v>
          </cell>
        </row>
        <row r="44">
          <cell r="A44" t="str">
            <v>74A</v>
          </cell>
          <cell r="B44" t="str">
            <v>A</v>
          </cell>
          <cell r="C44" t="str">
            <v xml:space="preserve">RICARDO PALANDI                         </v>
          </cell>
          <cell r="D44">
            <v>0.38740000000000002</v>
          </cell>
          <cell r="E44">
            <v>35757.360000000001</v>
          </cell>
          <cell r="F44">
            <v>0</v>
          </cell>
          <cell r="G44">
            <v>2120.61</v>
          </cell>
          <cell r="H44">
            <v>0</v>
          </cell>
          <cell r="I44">
            <v>0.44</v>
          </cell>
          <cell r="J44">
            <v>0</v>
          </cell>
          <cell r="K44">
            <v>37878.410000000003</v>
          </cell>
        </row>
        <row r="45">
          <cell r="A45" t="str">
            <v>81A</v>
          </cell>
          <cell r="B45" t="str">
            <v>A</v>
          </cell>
          <cell r="C45" t="str">
            <v xml:space="preserve">SALMA TAUIL MONTEZINO                   </v>
          </cell>
          <cell r="D45">
            <v>0.38740000000000002</v>
          </cell>
          <cell r="E45">
            <v>141917.51999999999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141917.51999999999</v>
          </cell>
        </row>
        <row r="46">
          <cell r="A46" t="str">
            <v>081MA</v>
          </cell>
          <cell r="B46" t="str">
            <v>A</v>
          </cell>
          <cell r="C46" t="str">
            <v xml:space="preserve">SALMA TAUIL MONTEZINO                   </v>
          </cell>
          <cell r="D46">
            <v>0</v>
          </cell>
          <cell r="E46">
            <v>1888.68</v>
          </cell>
          <cell r="F46">
            <v>0</v>
          </cell>
          <cell r="G46">
            <v>208.87</v>
          </cell>
          <cell r="H46">
            <v>0</v>
          </cell>
          <cell r="I46">
            <v>0</v>
          </cell>
          <cell r="J46">
            <v>-0.54</v>
          </cell>
          <cell r="K46">
            <v>2098.09</v>
          </cell>
        </row>
        <row r="47">
          <cell r="A47" t="str">
            <v>82A</v>
          </cell>
          <cell r="B47" t="str">
            <v>A</v>
          </cell>
          <cell r="C47" t="str">
            <v xml:space="preserve">ROBERTO CARLOS GUANDALINI               </v>
          </cell>
          <cell r="D47">
            <v>0.38740000000000002</v>
          </cell>
          <cell r="E47">
            <v>77116.12</v>
          </cell>
          <cell r="F47">
            <v>1222.68</v>
          </cell>
          <cell r="G47">
            <v>1303.77</v>
          </cell>
          <cell r="H47">
            <v>0</v>
          </cell>
          <cell r="I47">
            <v>0</v>
          </cell>
          <cell r="J47">
            <v>3605.85</v>
          </cell>
          <cell r="K47">
            <v>76036.72</v>
          </cell>
        </row>
        <row r="48">
          <cell r="A48" t="str">
            <v>082MA</v>
          </cell>
          <cell r="B48" t="str">
            <v>A</v>
          </cell>
          <cell r="C48" t="str">
            <v xml:space="preserve">ROBERTO CARLOS GUANDALINI               </v>
          </cell>
          <cell r="D48">
            <v>0</v>
          </cell>
          <cell r="E48">
            <v>6446.56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6446.56</v>
          </cell>
        </row>
        <row r="49">
          <cell r="A49" t="str">
            <v>83A</v>
          </cell>
          <cell r="B49" t="str">
            <v>A</v>
          </cell>
          <cell r="C49" t="str">
            <v xml:space="preserve">RICARDO QUEIROZ DE ANDRADE              </v>
          </cell>
          <cell r="D49">
            <v>0.38740000000000002</v>
          </cell>
          <cell r="E49">
            <v>20686.86</v>
          </cell>
          <cell r="F49">
            <v>0</v>
          </cell>
          <cell r="G49">
            <v>447.4</v>
          </cell>
          <cell r="H49">
            <v>76.56</v>
          </cell>
          <cell r="I49">
            <v>219.52</v>
          </cell>
          <cell r="J49">
            <v>-0.01</v>
          </cell>
          <cell r="K49">
            <v>21430.35</v>
          </cell>
        </row>
        <row r="50">
          <cell r="A50" t="str">
            <v>84A</v>
          </cell>
          <cell r="B50" t="str">
            <v>A</v>
          </cell>
          <cell r="C50" t="str">
            <v xml:space="preserve">FATIMA DAS GRACAS FAVERO                </v>
          </cell>
          <cell r="D50">
            <v>0.38740000000000002</v>
          </cell>
          <cell r="E50">
            <v>39787.94</v>
          </cell>
          <cell r="F50">
            <v>0</v>
          </cell>
          <cell r="G50">
            <v>1954.6</v>
          </cell>
          <cell r="H50">
            <v>0</v>
          </cell>
          <cell r="I50">
            <v>159.78</v>
          </cell>
          <cell r="J50">
            <v>571.07000000000005</v>
          </cell>
          <cell r="K50">
            <v>41331.25</v>
          </cell>
        </row>
        <row r="51">
          <cell r="A51" t="str">
            <v>084MA</v>
          </cell>
          <cell r="B51" t="str">
            <v>A</v>
          </cell>
          <cell r="C51" t="str">
            <v xml:space="preserve">FATIMA DAS GRACAS FAVERO                </v>
          </cell>
          <cell r="D51">
            <v>0</v>
          </cell>
          <cell r="E51">
            <v>302.70999999999998</v>
          </cell>
          <cell r="F51">
            <v>0</v>
          </cell>
          <cell r="G51">
            <v>35.380000000000003</v>
          </cell>
          <cell r="H51">
            <v>0</v>
          </cell>
          <cell r="I51">
            <v>0</v>
          </cell>
          <cell r="J51">
            <v>-0.17</v>
          </cell>
          <cell r="K51">
            <v>338.26</v>
          </cell>
        </row>
        <row r="52">
          <cell r="A52" t="str">
            <v>91A</v>
          </cell>
          <cell r="B52" t="str">
            <v>A</v>
          </cell>
          <cell r="C52" t="str">
            <v xml:space="preserve">EDGARD BUENO DA COSTA                   </v>
          </cell>
          <cell r="D52">
            <v>0.38740000000000002</v>
          </cell>
          <cell r="E52">
            <v>88587.68</v>
          </cell>
          <cell r="F52">
            <v>5285.46</v>
          </cell>
          <cell r="G52">
            <v>3791.4</v>
          </cell>
          <cell r="H52">
            <v>33.909999999999997</v>
          </cell>
          <cell r="I52">
            <v>9.32</v>
          </cell>
          <cell r="J52">
            <v>13368.13</v>
          </cell>
          <cell r="K52">
            <v>84339.64</v>
          </cell>
        </row>
        <row r="53">
          <cell r="A53" t="str">
            <v>92A</v>
          </cell>
          <cell r="B53" t="str">
            <v>A</v>
          </cell>
          <cell r="C53" t="str">
            <v xml:space="preserve">MARLI MARIA DIAS                        </v>
          </cell>
          <cell r="D53">
            <v>0.38740000000000002</v>
          </cell>
          <cell r="E53">
            <v>93490.11</v>
          </cell>
          <cell r="F53">
            <v>0</v>
          </cell>
          <cell r="G53">
            <v>2158.23</v>
          </cell>
          <cell r="H53">
            <v>0</v>
          </cell>
          <cell r="I53">
            <v>0</v>
          </cell>
          <cell r="J53">
            <v>-10.47</v>
          </cell>
          <cell r="K53">
            <v>95658.81</v>
          </cell>
        </row>
        <row r="54">
          <cell r="A54" t="str">
            <v>93A</v>
          </cell>
          <cell r="B54" t="str">
            <v>A</v>
          </cell>
          <cell r="C54" t="str">
            <v xml:space="preserve">PAULO RENATO DA SILVA                   </v>
          </cell>
          <cell r="D54">
            <v>0.38740000000000002</v>
          </cell>
          <cell r="E54">
            <v>57336.57</v>
          </cell>
          <cell r="F54">
            <v>0</v>
          </cell>
          <cell r="G54">
            <v>2555.1799999999998</v>
          </cell>
          <cell r="H54">
            <v>0</v>
          </cell>
          <cell r="I54">
            <v>2.63</v>
          </cell>
          <cell r="J54">
            <v>0</v>
          </cell>
          <cell r="K54">
            <v>59894.38</v>
          </cell>
        </row>
        <row r="55">
          <cell r="A55" t="str">
            <v>94A</v>
          </cell>
          <cell r="B55" t="str">
            <v>A</v>
          </cell>
          <cell r="C55" t="str">
            <v xml:space="preserve">ANGELO INDELICATO FILHO                 </v>
          </cell>
          <cell r="D55">
            <v>0.38740000000000002</v>
          </cell>
          <cell r="E55">
            <v>160000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160000</v>
          </cell>
        </row>
        <row r="56">
          <cell r="A56" t="str">
            <v>101A</v>
          </cell>
          <cell r="B56" t="str">
            <v>A</v>
          </cell>
          <cell r="C56" t="str">
            <v xml:space="preserve">YARA ARCHINA                            </v>
          </cell>
          <cell r="D56">
            <v>0.38740000000000002</v>
          </cell>
          <cell r="E56">
            <v>64932.36</v>
          </cell>
          <cell r="F56">
            <v>0</v>
          </cell>
          <cell r="G56">
            <v>2571.0300000000002</v>
          </cell>
          <cell r="H56">
            <v>0</v>
          </cell>
          <cell r="I56">
            <v>0</v>
          </cell>
          <cell r="J56">
            <v>1401.26</v>
          </cell>
          <cell r="K56">
            <v>66102.13</v>
          </cell>
        </row>
        <row r="57">
          <cell r="A57" t="str">
            <v>102A</v>
          </cell>
          <cell r="B57" t="str">
            <v>A</v>
          </cell>
          <cell r="C57" t="str">
            <v xml:space="preserve">MARCIA SIZUE SERIKAKU                   </v>
          </cell>
          <cell r="D57">
            <v>0.38740000000000002</v>
          </cell>
          <cell r="E57">
            <v>92416</v>
          </cell>
          <cell r="F57">
            <v>0</v>
          </cell>
          <cell r="G57">
            <v>1991.84</v>
          </cell>
          <cell r="H57">
            <v>0</v>
          </cell>
          <cell r="I57">
            <v>3.66</v>
          </cell>
          <cell r="J57">
            <v>-1.81</v>
          </cell>
          <cell r="K57">
            <v>94413.31</v>
          </cell>
        </row>
        <row r="58">
          <cell r="A58" t="str">
            <v>102MA</v>
          </cell>
          <cell r="B58" t="str">
            <v>A</v>
          </cell>
          <cell r="C58" t="str">
            <v xml:space="preserve">MARCIA SIZUE SERIKAKU                   </v>
          </cell>
          <cell r="D58">
            <v>0</v>
          </cell>
          <cell r="E58">
            <v>301.60000000000002</v>
          </cell>
          <cell r="F58">
            <v>0</v>
          </cell>
          <cell r="G58">
            <v>28.08</v>
          </cell>
          <cell r="H58">
            <v>0</v>
          </cell>
          <cell r="I58">
            <v>0</v>
          </cell>
          <cell r="J58">
            <v>-1.19</v>
          </cell>
          <cell r="K58">
            <v>330.87</v>
          </cell>
        </row>
        <row r="59">
          <cell r="A59" t="str">
            <v>103A</v>
          </cell>
          <cell r="B59" t="str">
            <v>A</v>
          </cell>
          <cell r="C59" t="str">
            <v xml:space="preserve">DENNIS BENAGLIA MUNHOZ                  </v>
          </cell>
          <cell r="D59">
            <v>0.38740000000000002</v>
          </cell>
          <cell r="E59">
            <v>87026.44</v>
          </cell>
          <cell r="F59">
            <v>0</v>
          </cell>
          <cell r="G59">
            <v>3769.07</v>
          </cell>
          <cell r="H59">
            <v>0</v>
          </cell>
          <cell r="I59">
            <v>0</v>
          </cell>
          <cell r="J59">
            <v>-80.260000000000005</v>
          </cell>
          <cell r="K59">
            <v>90875.77</v>
          </cell>
        </row>
        <row r="60">
          <cell r="A60" t="str">
            <v>104A</v>
          </cell>
          <cell r="B60" t="str">
            <v>A</v>
          </cell>
          <cell r="C60" t="str">
            <v xml:space="preserve">RICARDO LUIZ FAGUNDES MENDES            </v>
          </cell>
          <cell r="D60">
            <v>0.38740000000000002</v>
          </cell>
          <cell r="E60">
            <v>40224.44</v>
          </cell>
          <cell r="F60">
            <v>0</v>
          </cell>
          <cell r="G60">
            <v>2807.27</v>
          </cell>
          <cell r="H60">
            <v>0</v>
          </cell>
          <cell r="I60">
            <v>0</v>
          </cell>
          <cell r="J60">
            <v>768.71</v>
          </cell>
          <cell r="K60">
            <v>42263</v>
          </cell>
        </row>
        <row r="61">
          <cell r="A61" t="str">
            <v>104MA</v>
          </cell>
          <cell r="B61" t="str">
            <v>A</v>
          </cell>
          <cell r="C61" t="str">
            <v xml:space="preserve">RICARDO LUIZ FAGUNDES MENDES            </v>
          </cell>
          <cell r="D61">
            <v>0</v>
          </cell>
          <cell r="E61">
            <v>1110.69</v>
          </cell>
          <cell r="F61">
            <v>0</v>
          </cell>
          <cell r="G61">
            <v>117.35</v>
          </cell>
          <cell r="H61">
            <v>-4.66</v>
          </cell>
          <cell r="I61">
            <v>3.01</v>
          </cell>
          <cell r="J61">
            <v>-2.66</v>
          </cell>
          <cell r="K61">
            <v>1229.05</v>
          </cell>
        </row>
        <row r="62">
          <cell r="A62" t="str">
            <v>111A</v>
          </cell>
          <cell r="B62" t="str">
            <v>A</v>
          </cell>
          <cell r="C62" t="str">
            <v xml:space="preserve">OHA PARTICIPAÇÕES LTDA.                 </v>
          </cell>
          <cell r="D62">
            <v>0.38740000000000002</v>
          </cell>
          <cell r="E62">
            <v>39196.769999999997</v>
          </cell>
          <cell r="F62">
            <v>0</v>
          </cell>
          <cell r="G62">
            <v>2571.42</v>
          </cell>
          <cell r="H62">
            <v>27.77</v>
          </cell>
          <cell r="I62">
            <v>346.58</v>
          </cell>
          <cell r="J62">
            <v>-3.58</v>
          </cell>
          <cell r="K62">
            <v>42146.12</v>
          </cell>
        </row>
        <row r="63">
          <cell r="A63" t="str">
            <v>112A</v>
          </cell>
          <cell r="B63" t="str">
            <v>A</v>
          </cell>
          <cell r="C63" t="str">
            <v xml:space="preserve">OSCAR TAKATOSHI HIRAYAMA                </v>
          </cell>
          <cell r="D63">
            <v>0.38740000000000002</v>
          </cell>
          <cell r="E63">
            <v>33236.54</v>
          </cell>
          <cell r="F63">
            <v>0</v>
          </cell>
          <cell r="G63">
            <v>1989.63</v>
          </cell>
          <cell r="H63">
            <v>0</v>
          </cell>
          <cell r="I63">
            <v>0</v>
          </cell>
          <cell r="J63">
            <v>-3.85</v>
          </cell>
          <cell r="K63">
            <v>35230.019999999997</v>
          </cell>
        </row>
        <row r="64">
          <cell r="A64" t="str">
            <v>113A</v>
          </cell>
          <cell r="B64" t="str">
            <v>A</v>
          </cell>
          <cell r="C64" t="str">
            <v xml:space="preserve">ANDRE DE CARVALHO RAMOS                 </v>
          </cell>
          <cell r="D64">
            <v>0.38740000000000002</v>
          </cell>
          <cell r="E64">
            <v>90999.28</v>
          </cell>
          <cell r="F64">
            <v>0</v>
          </cell>
          <cell r="G64">
            <v>5569.29</v>
          </cell>
          <cell r="H64">
            <v>0</v>
          </cell>
          <cell r="I64">
            <v>0</v>
          </cell>
          <cell r="J64">
            <v>0</v>
          </cell>
          <cell r="K64">
            <v>96568.57</v>
          </cell>
        </row>
        <row r="65">
          <cell r="A65" t="str">
            <v>114A</v>
          </cell>
          <cell r="B65" t="str">
            <v>A</v>
          </cell>
          <cell r="C65" t="str">
            <v xml:space="preserve">ANDRE DE ROS                            </v>
          </cell>
          <cell r="D65">
            <v>0.38740000000000002</v>
          </cell>
          <cell r="E65">
            <v>166413.9</v>
          </cell>
          <cell r="F65">
            <v>34.17</v>
          </cell>
          <cell r="G65">
            <v>2469</v>
          </cell>
          <cell r="H65">
            <v>0</v>
          </cell>
          <cell r="I65">
            <v>0</v>
          </cell>
          <cell r="J65">
            <v>2916.46</v>
          </cell>
          <cell r="K65">
            <v>166000.60999999999</v>
          </cell>
        </row>
        <row r="66">
          <cell r="A66" t="str">
            <v>114MA</v>
          </cell>
          <cell r="B66" t="str">
            <v>A</v>
          </cell>
          <cell r="C66" t="str">
            <v xml:space="preserve">ANDRE DE ROS                            </v>
          </cell>
          <cell r="D66">
            <v>0</v>
          </cell>
          <cell r="E66">
            <v>112.2</v>
          </cell>
          <cell r="F66">
            <v>0</v>
          </cell>
          <cell r="G66">
            <v>10.69</v>
          </cell>
          <cell r="H66">
            <v>0</v>
          </cell>
          <cell r="I66">
            <v>0</v>
          </cell>
          <cell r="J66">
            <v>-0.3</v>
          </cell>
          <cell r="K66">
            <v>123.19</v>
          </cell>
        </row>
        <row r="67">
          <cell r="A67" t="str">
            <v>121A</v>
          </cell>
          <cell r="B67" t="str">
            <v>A</v>
          </cell>
          <cell r="C67" t="str">
            <v xml:space="preserve">CLARA RAMOS MIRANDA                     </v>
          </cell>
          <cell r="D67">
            <v>0.38740000000000002</v>
          </cell>
          <cell r="E67">
            <v>35025.97</v>
          </cell>
          <cell r="F67">
            <v>0</v>
          </cell>
          <cell r="G67">
            <v>2460.7800000000002</v>
          </cell>
          <cell r="H67">
            <v>592.38</v>
          </cell>
          <cell r="I67">
            <v>1662.29</v>
          </cell>
          <cell r="J67">
            <v>0</v>
          </cell>
          <cell r="K67">
            <v>39741.42</v>
          </cell>
        </row>
        <row r="68">
          <cell r="A68" t="str">
            <v>122A</v>
          </cell>
          <cell r="B68" t="str">
            <v>A</v>
          </cell>
          <cell r="C68" t="str">
            <v xml:space="preserve">ALBERTO NEUTE FILHO                     </v>
          </cell>
          <cell r="D68">
            <v>0.38740000000000002</v>
          </cell>
          <cell r="E68">
            <v>89393.26</v>
          </cell>
          <cell r="F68">
            <v>0</v>
          </cell>
          <cell r="G68">
            <v>4418.8500000000004</v>
          </cell>
          <cell r="H68">
            <v>0</v>
          </cell>
          <cell r="I68">
            <v>0</v>
          </cell>
          <cell r="J68">
            <v>2.14</v>
          </cell>
          <cell r="K68">
            <v>93809.97</v>
          </cell>
        </row>
        <row r="69">
          <cell r="A69" t="str">
            <v>123A</v>
          </cell>
          <cell r="B69" t="str">
            <v>A</v>
          </cell>
          <cell r="C69" t="str">
            <v xml:space="preserve">ROSANGELA DOS SANTOS                    </v>
          </cell>
          <cell r="D69">
            <v>0.38740000000000002</v>
          </cell>
          <cell r="E69">
            <v>37230.620000000003</v>
          </cell>
          <cell r="F69">
            <v>0</v>
          </cell>
          <cell r="G69">
            <v>2210.1</v>
          </cell>
          <cell r="H69">
            <v>0</v>
          </cell>
          <cell r="I69">
            <v>0.92</v>
          </cell>
          <cell r="J69">
            <v>1.95</v>
          </cell>
          <cell r="K69">
            <v>39439.69</v>
          </cell>
        </row>
        <row r="70">
          <cell r="A70" t="str">
            <v>123MA</v>
          </cell>
          <cell r="B70" t="str">
            <v>A</v>
          </cell>
          <cell r="C70" t="str">
            <v xml:space="preserve">ROSANGELA DOS SANTOS                    </v>
          </cell>
          <cell r="D70">
            <v>0</v>
          </cell>
          <cell r="E70">
            <v>591.5</v>
          </cell>
          <cell r="F70">
            <v>0</v>
          </cell>
          <cell r="G70">
            <v>67.02</v>
          </cell>
          <cell r="H70">
            <v>0</v>
          </cell>
          <cell r="I70">
            <v>0</v>
          </cell>
          <cell r="J70">
            <v>0</v>
          </cell>
          <cell r="K70">
            <v>658.52</v>
          </cell>
        </row>
        <row r="71">
          <cell r="A71" t="str">
            <v>124A</v>
          </cell>
          <cell r="B71" t="str">
            <v>A</v>
          </cell>
          <cell r="C71" t="str">
            <v xml:space="preserve">JOSE ANTONIO AZZINI                     </v>
          </cell>
          <cell r="D71">
            <v>0.38740000000000002</v>
          </cell>
          <cell r="E71">
            <v>35757.360000000001</v>
          </cell>
          <cell r="F71">
            <v>0</v>
          </cell>
          <cell r="G71">
            <v>2088.89</v>
          </cell>
          <cell r="H71">
            <v>0</v>
          </cell>
          <cell r="I71">
            <v>0</v>
          </cell>
          <cell r="J71">
            <v>-30.64</v>
          </cell>
          <cell r="K71">
            <v>37876.89</v>
          </cell>
        </row>
        <row r="72">
          <cell r="A72" t="str">
            <v>124MA</v>
          </cell>
          <cell r="B72" t="str">
            <v>A</v>
          </cell>
          <cell r="C72" t="str">
            <v xml:space="preserve">JOSE ANTONIO AZZINI                     </v>
          </cell>
          <cell r="D72">
            <v>0</v>
          </cell>
          <cell r="E72">
            <v>5291.49</v>
          </cell>
          <cell r="F72">
            <v>0</v>
          </cell>
          <cell r="G72">
            <v>565.04</v>
          </cell>
          <cell r="H72">
            <v>0</v>
          </cell>
          <cell r="I72">
            <v>0</v>
          </cell>
          <cell r="J72">
            <v>-11.65</v>
          </cell>
          <cell r="K72">
            <v>5868.18</v>
          </cell>
        </row>
        <row r="73">
          <cell r="A73" t="str">
            <v>124NA</v>
          </cell>
          <cell r="B73" t="str">
            <v>A</v>
          </cell>
          <cell r="C73" t="str">
            <v xml:space="preserve">JOSE ANTONIO AZZINI                     </v>
          </cell>
          <cell r="D73">
            <v>0</v>
          </cell>
          <cell r="E73">
            <v>659.64</v>
          </cell>
          <cell r="F73">
            <v>0</v>
          </cell>
          <cell r="G73">
            <v>70.400000000000006</v>
          </cell>
          <cell r="H73">
            <v>0</v>
          </cell>
          <cell r="I73">
            <v>0</v>
          </cell>
          <cell r="J73">
            <v>0</v>
          </cell>
          <cell r="K73">
            <v>730.04</v>
          </cell>
        </row>
        <row r="74">
          <cell r="A74" t="str">
            <v>131A</v>
          </cell>
          <cell r="B74" t="str">
            <v>A</v>
          </cell>
          <cell r="C74" t="str">
            <v xml:space="preserve">MARGARIDA HIROKO YASSUDA                </v>
          </cell>
          <cell r="D74">
            <v>0.38740000000000002</v>
          </cell>
          <cell r="E74">
            <v>113509.47</v>
          </cell>
          <cell r="F74">
            <v>1553.15</v>
          </cell>
          <cell r="G74">
            <v>6678.68</v>
          </cell>
          <cell r="H74">
            <v>0</v>
          </cell>
          <cell r="I74">
            <v>0</v>
          </cell>
          <cell r="J74">
            <v>5857.23</v>
          </cell>
          <cell r="K74">
            <v>115884.07</v>
          </cell>
        </row>
        <row r="75">
          <cell r="A75" t="str">
            <v>132A</v>
          </cell>
          <cell r="B75" t="str">
            <v>A</v>
          </cell>
          <cell r="C75" t="str">
            <v xml:space="preserve">TANIA MARCIA NOMURA                     </v>
          </cell>
          <cell r="D75">
            <v>0.38740000000000002</v>
          </cell>
          <cell r="E75">
            <v>69411.42</v>
          </cell>
          <cell r="F75">
            <v>0</v>
          </cell>
          <cell r="G75">
            <v>4812.07</v>
          </cell>
          <cell r="H75">
            <v>0</v>
          </cell>
          <cell r="I75">
            <v>0</v>
          </cell>
          <cell r="J75">
            <v>0</v>
          </cell>
          <cell r="K75">
            <v>74223.490000000005</v>
          </cell>
        </row>
        <row r="76">
          <cell r="A76" t="str">
            <v>132MA</v>
          </cell>
          <cell r="B76" t="str">
            <v>A</v>
          </cell>
          <cell r="C76" t="str">
            <v xml:space="preserve">TANIA MARCIA NOMURA                     </v>
          </cell>
          <cell r="D76">
            <v>0</v>
          </cell>
          <cell r="E76">
            <v>774.9</v>
          </cell>
          <cell r="F76">
            <v>0</v>
          </cell>
          <cell r="G76">
            <v>87.8</v>
          </cell>
          <cell r="H76">
            <v>0</v>
          </cell>
          <cell r="I76">
            <v>0</v>
          </cell>
          <cell r="J76">
            <v>0</v>
          </cell>
          <cell r="K76">
            <v>862.7</v>
          </cell>
        </row>
        <row r="77">
          <cell r="A77" t="str">
            <v>133A</v>
          </cell>
          <cell r="B77" t="str">
            <v>A</v>
          </cell>
          <cell r="C77" t="str">
            <v xml:space="preserve">RACHID TUMA NETTO                       </v>
          </cell>
          <cell r="D77">
            <v>0.38740000000000002</v>
          </cell>
          <cell r="E77">
            <v>33070.660000000003</v>
          </cell>
          <cell r="F77">
            <v>0</v>
          </cell>
          <cell r="G77">
            <v>1891.91</v>
          </cell>
          <cell r="H77">
            <v>0</v>
          </cell>
          <cell r="I77">
            <v>0</v>
          </cell>
          <cell r="J77">
            <v>-2.6</v>
          </cell>
          <cell r="K77">
            <v>34965.17</v>
          </cell>
        </row>
        <row r="78">
          <cell r="A78" t="str">
            <v>134A</v>
          </cell>
          <cell r="B78" t="str">
            <v>A</v>
          </cell>
          <cell r="C78" t="str">
            <v xml:space="preserve">MOHAMAD AKL                             </v>
          </cell>
          <cell r="D78">
            <v>0.38740000000000002</v>
          </cell>
          <cell r="E78">
            <v>76375.88</v>
          </cell>
          <cell r="F78">
            <v>0</v>
          </cell>
          <cell r="G78">
            <v>3858.6</v>
          </cell>
          <cell r="H78">
            <v>0</v>
          </cell>
          <cell r="I78">
            <v>0</v>
          </cell>
          <cell r="J78">
            <v>-2.92</v>
          </cell>
          <cell r="K78">
            <v>80237.399999999994</v>
          </cell>
        </row>
        <row r="79">
          <cell r="A79" t="str">
            <v>134MA</v>
          </cell>
          <cell r="B79" t="str">
            <v>A</v>
          </cell>
          <cell r="C79" t="str">
            <v xml:space="preserve">MOHAMAD AKL                             </v>
          </cell>
          <cell r="D79">
            <v>0</v>
          </cell>
          <cell r="E79">
            <v>1052.8800000000001</v>
          </cell>
          <cell r="F79">
            <v>0</v>
          </cell>
          <cell r="G79">
            <v>104.67</v>
          </cell>
          <cell r="H79">
            <v>0</v>
          </cell>
          <cell r="I79">
            <v>0</v>
          </cell>
          <cell r="J79">
            <v>0</v>
          </cell>
          <cell r="K79">
            <v>1157.55</v>
          </cell>
        </row>
        <row r="80">
          <cell r="A80" t="str">
            <v>141A</v>
          </cell>
          <cell r="B80" t="str">
            <v>A</v>
          </cell>
          <cell r="C80" t="str">
            <v xml:space="preserve">JET STREAM TURISMO LTDA                 </v>
          </cell>
          <cell r="D80">
            <v>0.38740000000000002</v>
          </cell>
          <cell r="E80">
            <v>147557.51999999999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147557.51999999999</v>
          </cell>
        </row>
        <row r="81">
          <cell r="A81" t="str">
            <v>142A</v>
          </cell>
          <cell r="B81" t="str">
            <v>A</v>
          </cell>
          <cell r="C81" t="str">
            <v xml:space="preserve">LUIS ALBERTO ALVES                      </v>
          </cell>
          <cell r="D81">
            <v>0.38740000000000002</v>
          </cell>
          <cell r="E81">
            <v>24441.599999999999</v>
          </cell>
          <cell r="F81">
            <v>0</v>
          </cell>
          <cell r="G81">
            <v>907.24</v>
          </cell>
          <cell r="H81">
            <v>0</v>
          </cell>
          <cell r="I81">
            <v>0</v>
          </cell>
          <cell r="J81">
            <v>0</v>
          </cell>
          <cell r="K81">
            <v>25348.84</v>
          </cell>
        </row>
        <row r="82">
          <cell r="A82" t="str">
            <v>142MA</v>
          </cell>
          <cell r="B82" t="str">
            <v>A</v>
          </cell>
          <cell r="C82" t="str">
            <v xml:space="preserve">LUIS ALBERTO ALVES                      </v>
          </cell>
          <cell r="D82">
            <v>0</v>
          </cell>
          <cell r="E82">
            <v>562.55999999999995</v>
          </cell>
          <cell r="F82">
            <v>0</v>
          </cell>
          <cell r="G82">
            <v>63.58</v>
          </cell>
          <cell r="H82">
            <v>0</v>
          </cell>
          <cell r="I82">
            <v>0</v>
          </cell>
          <cell r="J82">
            <v>-0.16</v>
          </cell>
          <cell r="K82">
            <v>626.29999999999995</v>
          </cell>
        </row>
        <row r="83">
          <cell r="A83" t="str">
            <v>143A</v>
          </cell>
          <cell r="B83" t="str">
            <v>A</v>
          </cell>
          <cell r="C83" t="str">
            <v xml:space="preserve">EMERSON FARIAS TORRES                   </v>
          </cell>
          <cell r="D83">
            <v>0.38740000000000002</v>
          </cell>
          <cell r="E83">
            <v>90558.88</v>
          </cell>
          <cell r="F83">
            <v>19177.32</v>
          </cell>
          <cell r="G83">
            <v>3694.52</v>
          </cell>
          <cell r="H83">
            <v>0</v>
          </cell>
          <cell r="I83">
            <v>0</v>
          </cell>
          <cell r="J83">
            <v>35631.47</v>
          </cell>
          <cell r="K83">
            <v>77799.25</v>
          </cell>
        </row>
        <row r="84">
          <cell r="A84" t="str">
            <v>144A</v>
          </cell>
          <cell r="B84" t="str">
            <v>A</v>
          </cell>
          <cell r="C84" t="str">
            <v xml:space="preserve">SERGIO LUIS MENDONÇA ALVES              </v>
          </cell>
          <cell r="D84">
            <v>0.38740000000000002</v>
          </cell>
          <cell r="E84">
            <v>25929.200000000001</v>
          </cell>
          <cell r="F84">
            <v>0</v>
          </cell>
          <cell r="G84">
            <v>1872.41</v>
          </cell>
          <cell r="H84">
            <v>375.79</v>
          </cell>
          <cell r="I84">
            <v>843.8</v>
          </cell>
          <cell r="J84">
            <v>-0.81</v>
          </cell>
          <cell r="K84">
            <v>29022.01</v>
          </cell>
        </row>
        <row r="85">
          <cell r="A85" t="str">
            <v>151A</v>
          </cell>
          <cell r="B85" t="str">
            <v>A</v>
          </cell>
          <cell r="C85" t="str">
            <v xml:space="preserve">JOSE RUBENS PIETRAROIA                  </v>
          </cell>
          <cell r="D85">
            <v>0.38740000000000002</v>
          </cell>
          <cell r="E85">
            <v>83487.100000000006</v>
          </cell>
          <cell r="F85">
            <v>0</v>
          </cell>
          <cell r="G85">
            <v>3973.83</v>
          </cell>
          <cell r="H85">
            <v>0</v>
          </cell>
          <cell r="I85">
            <v>18.100000000000001</v>
          </cell>
          <cell r="J85">
            <v>31.87</v>
          </cell>
          <cell r="K85">
            <v>87447.16</v>
          </cell>
        </row>
        <row r="86">
          <cell r="A86" t="str">
            <v>152A</v>
          </cell>
          <cell r="B86" t="str">
            <v>A</v>
          </cell>
          <cell r="C86" t="str">
            <v xml:space="preserve">PAULO TARCISIO DE ARAUJO LIMA           </v>
          </cell>
          <cell r="D86">
            <v>0.38740000000000002</v>
          </cell>
          <cell r="E86">
            <v>17549.599999999999</v>
          </cell>
          <cell r="F86">
            <v>0</v>
          </cell>
          <cell r="G86">
            <v>177.6</v>
          </cell>
          <cell r="H86">
            <v>0</v>
          </cell>
          <cell r="I86">
            <v>4.53</v>
          </cell>
          <cell r="J86">
            <v>0</v>
          </cell>
          <cell r="K86">
            <v>17731.73</v>
          </cell>
        </row>
        <row r="87">
          <cell r="A87" t="str">
            <v>153A</v>
          </cell>
          <cell r="B87" t="str">
            <v>A</v>
          </cell>
          <cell r="C87" t="str">
            <v xml:space="preserve">FERNANDO ANTONIO JUSTO                  </v>
          </cell>
          <cell r="D87">
            <v>0.38740000000000002</v>
          </cell>
          <cell r="E87">
            <v>70168.399999999994</v>
          </cell>
          <cell r="F87">
            <v>0</v>
          </cell>
          <cell r="G87">
            <v>4639.1499999999996</v>
          </cell>
          <cell r="H87">
            <v>0</v>
          </cell>
          <cell r="I87">
            <v>6.57</v>
          </cell>
          <cell r="J87">
            <v>-82.89</v>
          </cell>
          <cell r="K87">
            <v>74897.009999999995</v>
          </cell>
        </row>
        <row r="88">
          <cell r="A88" t="str">
            <v>154A</v>
          </cell>
          <cell r="B88" t="str">
            <v>A</v>
          </cell>
          <cell r="C88" t="str">
            <v xml:space="preserve">MIGUEL ANGEL CALVO GARCIA               </v>
          </cell>
          <cell r="D88">
            <v>0.38740000000000002</v>
          </cell>
          <cell r="E88">
            <v>26805.64</v>
          </cell>
          <cell r="F88">
            <v>0</v>
          </cell>
          <cell r="G88">
            <v>1777.54</v>
          </cell>
          <cell r="H88">
            <v>0</v>
          </cell>
          <cell r="I88">
            <v>0</v>
          </cell>
          <cell r="J88">
            <v>-3.53</v>
          </cell>
          <cell r="K88">
            <v>28586.71</v>
          </cell>
        </row>
        <row r="89">
          <cell r="A89" t="str">
            <v>161A</v>
          </cell>
          <cell r="B89" t="str">
            <v>A</v>
          </cell>
          <cell r="C89" t="str">
            <v xml:space="preserve">MARIA IZABEL SPEZIA PERSIJN             </v>
          </cell>
          <cell r="D89">
            <v>0.38740000000000002</v>
          </cell>
          <cell r="E89">
            <v>48583.65</v>
          </cell>
          <cell r="F89">
            <v>0</v>
          </cell>
          <cell r="G89">
            <v>3063.94</v>
          </cell>
          <cell r="H89">
            <v>0</v>
          </cell>
          <cell r="I89">
            <v>20.94</v>
          </cell>
          <cell r="J89">
            <v>-1.29</v>
          </cell>
          <cell r="K89">
            <v>51669.82</v>
          </cell>
        </row>
        <row r="90">
          <cell r="A90" t="str">
            <v>161MA</v>
          </cell>
          <cell r="B90" t="str">
            <v>A</v>
          </cell>
          <cell r="C90" t="str">
            <v xml:space="preserve">MARIA IZABEL SPEZIA PERSIJN             </v>
          </cell>
          <cell r="D90">
            <v>0</v>
          </cell>
          <cell r="E90">
            <v>876.3</v>
          </cell>
          <cell r="F90">
            <v>0</v>
          </cell>
          <cell r="G90">
            <v>97.16</v>
          </cell>
          <cell r="H90">
            <v>0</v>
          </cell>
          <cell r="I90">
            <v>0</v>
          </cell>
          <cell r="J90">
            <v>0</v>
          </cell>
          <cell r="K90">
            <v>973.46</v>
          </cell>
        </row>
        <row r="91">
          <cell r="A91" t="str">
            <v>162A</v>
          </cell>
          <cell r="B91" t="str">
            <v>A</v>
          </cell>
          <cell r="C91" t="str">
            <v xml:space="preserve">ALFREDO ABELA                           </v>
          </cell>
          <cell r="D91">
            <v>0.38740000000000002</v>
          </cell>
          <cell r="E91">
            <v>107011.63</v>
          </cell>
          <cell r="F91">
            <v>0</v>
          </cell>
          <cell r="G91">
            <v>4801.3500000000004</v>
          </cell>
          <cell r="H91">
            <v>0</v>
          </cell>
          <cell r="I91">
            <v>0</v>
          </cell>
          <cell r="J91">
            <v>0</v>
          </cell>
          <cell r="K91">
            <v>111812.98</v>
          </cell>
        </row>
        <row r="92">
          <cell r="A92" t="str">
            <v>162MA</v>
          </cell>
          <cell r="B92" t="str">
            <v>A</v>
          </cell>
          <cell r="C92" t="str">
            <v xml:space="preserve">ALFREDO ABELA                           </v>
          </cell>
          <cell r="D92">
            <v>0</v>
          </cell>
          <cell r="E92">
            <v>331.2</v>
          </cell>
          <cell r="F92">
            <v>0</v>
          </cell>
          <cell r="G92">
            <v>38.950000000000003</v>
          </cell>
          <cell r="H92">
            <v>0</v>
          </cell>
          <cell r="I92">
            <v>0</v>
          </cell>
          <cell r="J92">
            <v>-0.76</v>
          </cell>
          <cell r="K92">
            <v>370.91</v>
          </cell>
        </row>
        <row r="93">
          <cell r="A93" t="str">
            <v>163A</v>
          </cell>
          <cell r="B93" t="str">
            <v>A</v>
          </cell>
          <cell r="C93" t="str">
            <v xml:space="preserve">YIH YU CHUAN                            </v>
          </cell>
          <cell r="D93">
            <v>0.38740000000000002</v>
          </cell>
          <cell r="E93">
            <v>90937.36</v>
          </cell>
          <cell r="F93">
            <v>0</v>
          </cell>
          <cell r="G93">
            <v>6577.38</v>
          </cell>
          <cell r="H93">
            <v>0</v>
          </cell>
          <cell r="I93">
            <v>0</v>
          </cell>
          <cell r="J93">
            <v>0</v>
          </cell>
          <cell r="K93">
            <v>97514.74</v>
          </cell>
        </row>
        <row r="94">
          <cell r="A94" t="str">
            <v>164A</v>
          </cell>
          <cell r="B94" t="str">
            <v>A</v>
          </cell>
          <cell r="C94" t="str">
            <v xml:space="preserve">SONIA DAS GRACAS SAECHETA               </v>
          </cell>
          <cell r="D94">
            <v>0.38740000000000002</v>
          </cell>
          <cell r="E94">
            <v>73269.36</v>
          </cell>
          <cell r="F94">
            <v>5404.29</v>
          </cell>
          <cell r="G94">
            <v>5383.13</v>
          </cell>
          <cell r="H94">
            <v>0</v>
          </cell>
          <cell r="I94">
            <v>0</v>
          </cell>
          <cell r="J94">
            <v>11521.82</v>
          </cell>
          <cell r="K94">
            <v>72534.960000000006</v>
          </cell>
        </row>
        <row r="95">
          <cell r="A95" t="str">
            <v>171A</v>
          </cell>
          <cell r="B95" t="str">
            <v>A</v>
          </cell>
          <cell r="C95" t="str">
            <v xml:space="preserve">KAYAMI MURAI                            </v>
          </cell>
          <cell r="D95">
            <v>0.38740000000000002</v>
          </cell>
          <cell r="E95">
            <v>13576.13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13576.13</v>
          </cell>
        </row>
        <row r="96">
          <cell r="A96" t="str">
            <v>172A</v>
          </cell>
          <cell r="B96" t="str">
            <v>A</v>
          </cell>
          <cell r="C96" t="str">
            <v xml:space="preserve">LEILA ELIAS NEMES                       </v>
          </cell>
          <cell r="D96">
            <v>0.38740000000000002</v>
          </cell>
          <cell r="E96">
            <v>33754.14</v>
          </cell>
          <cell r="F96">
            <v>0</v>
          </cell>
          <cell r="G96">
            <v>2101.13</v>
          </cell>
          <cell r="H96">
            <v>0</v>
          </cell>
          <cell r="I96">
            <v>0</v>
          </cell>
          <cell r="J96">
            <v>275.58</v>
          </cell>
          <cell r="K96">
            <v>35579.69</v>
          </cell>
        </row>
        <row r="97">
          <cell r="A97" t="str">
            <v>172MA</v>
          </cell>
          <cell r="B97" t="str">
            <v>A</v>
          </cell>
          <cell r="C97" t="str">
            <v xml:space="preserve">LEILA ELIAS NEMES                       </v>
          </cell>
          <cell r="D97">
            <v>0</v>
          </cell>
          <cell r="E97">
            <v>149.28</v>
          </cell>
          <cell r="F97">
            <v>0</v>
          </cell>
          <cell r="G97">
            <v>17.899999999999999</v>
          </cell>
          <cell r="H97">
            <v>0</v>
          </cell>
          <cell r="I97">
            <v>0</v>
          </cell>
          <cell r="J97">
            <v>0</v>
          </cell>
          <cell r="K97">
            <v>167.18</v>
          </cell>
        </row>
        <row r="98">
          <cell r="A98" t="str">
            <v>173A</v>
          </cell>
          <cell r="B98" t="str">
            <v>A</v>
          </cell>
          <cell r="C98" t="str">
            <v xml:space="preserve">JOSE NILO DE MOURA PADILHA              </v>
          </cell>
          <cell r="D98">
            <v>0.38740000000000002</v>
          </cell>
          <cell r="E98">
            <v>99483.56</v>
          </cell>
          <cell r="F98">
            <v>1434.4</v>
          </cell>
          <cell r="G98">
            <v>3748.44</v>
          </cell>
          <cell r="H98">
            <v>0</v>
          </cell>
          <cell r="I98">
            <v>9.5</v>
          </cell>
          <cell r="J98">
            <v>4953.66</v>
          </cell>
          <cell r="K98">
            <v>99722.240000000005</v>
          </cell>
        </row>
        <row r="99">
          <cell r="A99" t="str">
            <v>173MA</v>
          </cell>
          <cell r="B99" t="str">
            <v>A</v>
          </cell>
          <cell r="C99" t="str">
            <v xml:space="preserve">JOSE NILO DE MOURA PADILHA              </v>
          </cell>
          <cell r="D99">
            <v>0</v>
          </cell>
          <cell r="E99">
            <v>6200.14</v>
          </cell>
          <cell r="F99">
            <v>0</v>
          </cell>
          <cell r="G99">
            <v>702.53</v>
          </cell>
          <cell r="H99">
            <v>0</v>
          </cell>
          <cell r="I99">
            <v>0</v>
          </cell>
          <cell r="J99">
            <v>0</v>
          </cell>
          <cell r="K99">
            <v>6902.67</v>
          </cell>
        </row>
        <row r="100">
          <cell r="A100" t="str">
            <v>174A</v>
          </cell>
          <cell r="B100" t="str">
            <v>A</v>
          </cell>
          <cell r="C100" t="str">
            <v xml:space="preserve">NELSON GATTAS                           </v>
          </cell>
          <cell r="D100">
            <v>0.38740000000000002</v>
          </cell>
          <cell r="E100">
            <v>35629.360000000001</v>
          </cell>
          <cell r="F100">
            <v>0</v>
          </cell>
          <cell r="G100">
            <v>2035.47</v>
          </cell>
          <cell r="H100">
            <v>0</v>
          </cell>
          <cell r="I100">
            <v>0.86</v>
          </cell>
          <cell r="J100">
            <v>-1.8</v>
          </cell>
          <cell r="K100">
            <v>37667.49</v>
          </cell>
        </row>
        <row r="101">
          <cell r="A101" t="str">
            <v>181A</v>
          </cell>
          <cell r="B101" t="str">
            <v>A</v>
          </cell>
          <cell r="C101" t="str">
            <v xml:space="preserve">NAZARIO ANIBAL AGUIRRE                  </v>
          </cell>
          <cell r="D101">
            <v>0.38740000000000002</v>
          </cell>
          <cell r="E101">
            <v>38708.86</v>
          </cell>
          <cell r="F101">
            <v>0</v>
          </cell>
          <cell r="G101">
            <v>2179.42</v>
          </cell>
          <cell r="H101">
            <v>0</v>
          </cell>
          <cell r="I101">
            <v>0</v>
          </cell>
          <cell r="J101">
            <v>-46.14</v>
          </cell>
          <cell r="K101">
            <v>40934.42</v>
          </cell>
        </row>
        <row r="102">
          <cell r="A102" t="str">
            <v>181MA</v>
          </cell>
          <cell r="B102" t="str">
            <v>A</v>
          </cell>
          <cell r="C102" t="str">
            <v xml:space="preserve">NAZARIO ANIBAL AGUIRRE                  </v>
          </cell>
          <cell r="D102">
            <v>0</v>
          </cell>
          <cell r="E102">
            <v>1782.15</v>
          </cell>
          <cell r="F102">
            <v>0</v>
          </cell>
          <cell r="G102">
            <v>192.48</v>
          </cell>
          <cell r="H102">
            <v>0</v>
          </cell>
          <cell r="I102">
            <v>0</v>
          </cell>
          <cell r="J102">
            <v>-1.75</v>
          </cell>
          <cell r="K102">
            <v>1976.38</v>
          </cell>
        </row>
        <row r="103">
          <cell r="A103" t="str">
            <v>182A</v>
          </cell>
          <cell r="B103" t="str">
            <v>A</v>
          </cell>
          <cell r="C103" t="str">
            <v xml:space="preserve">JULIO EUGENIO BALDERMANN                </v>
          </cell>
          <cell r="D103">
            <v>0.38740000000000002</v>
          </cell>
          <cell r="E103">
            <v>26480</v>
          </cell>
          <cell r="F103">
            <v>0</v>
          </cell>
          <cell r="G103">
            <v>2164.27</v>
          </cell>
          <cell r="H103">
            <v>0</v>
          </cell>
          <cell r="I103">
            <v>0</v>
          </cell>
          <cell r="J103">
            <v>-49.8</v>
          </cell>
          <cell r="K103">
            <v>28694.07</v>
          </cell>
        </row>
        <row r="104">
          <cell r="A104" t="str">
            <v>182A</v>
          </cell>
          <cell r="B104" t="str">
            <v>A</v>
          </cell>
          <cell r="C104" t="str">
            <v xml:space="preserve">NAZARIO ANIBAL AGUIRRE                  </v>
          </cell>
          <cell r="D104">
            <v>0.38740000000000002</v>
          </cell>
          <cell r="E104">
            <v>12228.86</v>
          </cell>
          <cell r="F104">
            <v>0</v>
          </cell>
          <cell r="G104">
            <v>11.49</v>
          </cell>
          <cell r="H104">
            <v>0</v>
          </cell>
          <cell r="I104">
            <v>0</v>
          </cell>
          <cell r="J104">
            <v>0</v>
          </cell>
          <cell r="K104">
            <v>12240.35</v>
          </cell>
        </row>
        <row r="105">
          <cell r="A105" t="str">
            <v>182MA</v>
          </cell>
          <cell r="B105" t="str">
            <v>A</v>
          </cell>
          <cell r="C105" t="str">
            <v xml:space="preserve">JULIO EUGENIO BALDERMANN                </v>
          </cell>
          <cell r="D105">
            <v>0</v>
          </cell>
          <cell r="E105">
            <v>555.66</v>
          </cell>
          <cell r="F105">
            <v>0</v>
          </cell>
          <cell r="G105">
            <v>62.14</v>
          </cell>
          <cell r="H105">
            <v>0</v>
          </cell>
          <cell r="I105">
            <v>0</v>
          </cell>
          <cell r="J105">
            <v>-0.82</v>
          </cell>
          <cell r="K105">
            <v>618.62</v>
          </cell>
        </row>
        <row r="106">
          <cell r="A106" t="str">
            <v>183A</v>
          </cell>
          <cell r="B106" t="str">
            <v>A</v>
          </cell>
          <cell r="C106" t="str">
            <v xml:space="preserve">CAMILA SOARES DE SOUZA SARTIN           </v>
          </cell>
          <cell r="D106">
            <v>0.38740000000000002</v>
          </cell>
          <cell r="E106">
            <v>188988.79999999999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-0.2</v>
          </cell>
          <cell r="K106">
            <v>188989</v>
          </cell>
        </row>
        <row r="107">
          <cell r="A107" t="str">
            <v>184A</v>
          </cell>
          <cell r="B107" t="str">
            <v>A</v>
          </cell>
          <cell r="C107" t="str">
            <v xml:space="preserve">CRISTINA REUTER CAMARGO                 </v>
          </cell>
          <cell r="D107">
            <v>0.38740000000000002</v>
          </cell>
          <cell r="E107">
            <v>39122.800000000003</v>
          </cell>
          <cell r="F107">
            <v>0</v>
          </cell>
          <cell r="G107">
            <v>2321.16</v>
          </cell>
          <cell r="H107">
            <v>0</v>
          </cell>
          <cell r="I107">
            <v>0</v>
          </cell>
          <cell r="J107">
            <v>-7.95</v>
          </cell>
          <cell r="K107">
            <v>41451.910000000003</v>
          </cell>
        </row>
        <row r="108">
          <cell r="A108" t="str">
            <v>192A</v>
          </cell>
          <cell r="B108" t="str">
            <v>A</v>
          </cell>
          <cell r="C108" t="str">
            <v xml:space="preserve">LILIAM MARINA DE AZEVEDO LOPES          </v>
          </cell>
          <cell r="D108">
            <v>0.38740000000000002</v>
          </cell>
          <cell r="E108">
            <v>43404.17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43404.17</v>
          </cell>
        </row>
        <row r="109">
          <cell r="A109" t="str">
            <v>193A</v>
          </cell>
          <cell r="B109" t="str">
            <v>A</v>
          </cell>
          <cell r="C109" t="str">
            <v xml:space="preserve">JET STREAM TURISMO LTDA                 </v>
          </cell>
          <cell r="D109">
            <v>0.38740000000000002</v>
          </cell>
          <cell r="E109">
            <v>144730.32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144730.32</v>
          </cell>
        </row>
        <row r="110">
          <cell r="A110" t="str">
            <v>194A</v>
          </cell>
          <cell r="B110" t="str">
            <v>A</v>
          </cell>
          <cell r="C110" t="str">
            <v xml:space="preserve">ISABEL CRISTINA GUIMARÃES               </v>
          </cell>
          <cell r="D110">
            <v>0.38740000000000002</v>
          </cell>
          <cell r="E110">
            <v>25356</v>
          </cell>
          <cell r="F110">
            <v>0</v>
          </cell>
          <cell r="G110">
            <v>346.13</v>
          </cell>
          <cell r="H110">
            <v>0</v>
          </cell>
          <cell r="I110">
            <v>0</v>
          </cell>
          <cell r="J110">
            <v>-6.96</v>
          </cell>
          <cell r="K110">
            <v>25709.09</v>
          </cell>
        </row>
        <row r="111">
          <cell r="A111" t="str">
            <v>194MA</v>
          </cell>
          <cell r="B111" t="str">
            <v>A</v>
          </cell>
          <cell r="C111" t="str">
            <v xml:space="preserve">ISABEL CRISTINA GUIMARÃES               </v>
          </cell>
          <cell r="D111">
            <v>0</v>
          </cell>
          <cell r="E111">
            <v>631.94000000000005</v>
          </cell>
          <cell r="F111">
            <v>0</v>
          </cell>
          <cell r="G111">
            <v>22.35</v>
          </cell>
          <cell r="H111">
            <v>0</v>
          </cell>
          <cell r="I111">
            <v>0</v>
          </cell>
          <cell r="J111">
            <v>-1.35</v>
          </cell>
          <cell r="K111">
            <v>655.64</v>
          </cell>
        </row>
        <row r="112">
          <cell r="A112" t="str">
            <v>201A</v>
          </cell>
          <cell r="B112" t="str">
            <v>A</v>
          </cell>
          <cell r="C112" t="str">
            <v xml:space="preserve">SUELY ZATTAR SAAD                       </v>
          </cell>
          <cell r="D112">
            <v>0.38740000000000002</v>
          </cell>
          <cell r="E112">
            <v>173692.82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173692.82</v>
          </cell>
        </row>
        <row r="113">
          <cell r="A113" t="str">
            <v>202A</v>
          </cell>
          <cell r="B113" t="str">
            <v>A</v>
          </cell>
          <cell r="C113" t="str">
            <v xml:space="preserve">SUELY ZATTAR SAAD                       </v>
          </cell>
          <cell r="D113">
            <v>0.38740000000000002</v>
          </cell>
          <cell r="E113">
            <v>173692.82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173692.82</v>
          </cell>
        </row>
        <row r="114">
          <cell r="A114" t="str">
            <v>203A</v>
          </cell>
          <cell r="B114" t="str">
            <v>A</v>
          </cell>
          <cell r="C114" t="str">
            <v xml:space="preserve">JONSELY BARBOSA DE SIQUEIRA             </v>
          </cell>
          <cell r="D114">
            <v>0.38740000000000002</v>
          </cell>
          <cell r="E114">
            <v>99451.26</v>
          </cell>
          <cell r="F114">
            <v>16896.8</v>
          </cell>
          <cell r="G114">
            <v>7861.51</v>
          </cell>
          <cell r="H114">
            <v>0</v>
          </cell>
          <cell r="I114">
            <v>0.95</v>
          </cell>
          <cell r="J114">
            <v>29495.89</v>
          </cell>
          <cell r="K114">
            <v>94714.63</v>
          </cell>
        </row>
        <row r="115">
          <cell r="A115" t="str">
            <v>203MA</v>
          </cell>
          <cell r="B115" t="str">
            <v>A</v>
          </cell>
          <cell r="C115" t="str">
            <v xml:space="preserve">JONSELY BARBOSA DE SIQUEIRA             </v>
          </cell>
          <cell r="D115">
            <v>0</v>
          </cell>
          <cell r="E115">
            <v>445.81</v>
          </cell>
          <cell r="F115">
            <v>0</v>
          </cell>
          <cell r="G115">
            <v>52.1</v>
          </cell>
          <cell r="H115">
            <v>0</v>
          </cell>
          <cell r="I115">
            <v>0</v>
          </cell>
          <cell r="J115">
            <v>-0.26</v>
          </cell>
          <cell r="K115">
            <v>498.17</v>
          </cell>
        </row>
        <row r="116">
          <cell r="A116" t="str">
            <v>204A</v>
          </cell>
          <cell r="B116" t="str">
            <v>A</v>
          </cell>
          <cell r="C116" t="str">
            <v xml:space="preserve">PRISCILA DA SILVA GOMES                 </v>
          </cell>
          <cell r="D116">
            <v>0.38740000000000002</v>
          </cell>
          <cell r="E116">
            <v>62080.58</v>
          </cell>
          <cell r="F116">
            <v>0</v>
          </cell>
          <cell r="G116">
            <v>943.86</v>
          </cell>
          <cell r="H116">
            <v>0</v>
          </cell>
          <cell r="I116">
            <v>2.2799999999999998</v>
          </cell>
          <cell r="J116">
            <v>0</v>
          </cell>
          <cell r="K116">
            <v>63026.720000000001</v>
          </cell>
        </row>
        <row r="117">
          <cell r="A117" t="str">
            <v>211A</v>
          </cell>
          <cell r="B117" t="str">
            <v>A</v>
          </cell>
          <cell r="C117" t="str">
            <v xml:space="preserve">JOSE CARLOS DA SILVEIRA PINHEIRO NETO   </v>
          </cell>
          <cell r="D117">
            <v>0.38740000000000002</v>
          </cell>
          <cell r="E117">
            <v>32745.52</v>
          </cell>
          <cell r="F117">
            <v>0</v>
          </cell>
          <cell r="G117">
            <v>2374.94</v>
          </cell>
          <cell r="H117">
            <v>0</v>
          </cell>
          <cell r="I117">
            <v>0</v>
          </cell>
          <cell r="J117">
            <v>-0.43</v>
          </cell>
          <cell r="K117">
            <v>35120.89</v>
          </cell>
        </row>
        <row r="118">
          <cell r="A118" t="str">
            <v>211MA</v>
          </cell>
          <cell r="B118" t="str">
            <v>A</v>
          </cell>
          <cell r="C118" t="str">
            <v xml:space="preserve">JOSE CARLOS DA SILVEIRA PINHEIRO NETO   </v>
          </cell>
          <cell r="D118">
            <v>0</v>
          </cell>
          <cell r="E118">
            <v>1335.16</v>
          </cell>
          <cell r="F118">
            <v>0</v>
          </cell>
          <cell r="G118">
            <v>147.66</v>
          </cell>
          <cell r="H118">
            <v>0</v>
          </cell>
          <cell r="I118">
            <v>0</v>
          </cell>
          <cell r="J118">
            <v>-0.38</v>
          </cell>
          <cell r="K118">
            <v>1483.2</v>
          </cell>
        </row>
        <row r="119">
          <cell r="A119" t="str">
            <v>212A</v>
          </cell>
          <cell r="B119" t="str">
            <v>A</v>
          </cell>
          <cell r="C119" t="str">
            <v xml:space="preserve">LAURO KENITI OKUYAMA                    </v>
          </cell>
          <cell r="D119">
            <v>0.38740000000000002</v>
          </cell>
          <cell r="E119">
            <v>102792.82</v>
          </cell>
          <cell r="F119">
            <v>17236</v>
          </cell>
          <cell r="G119">
            <v>5479.29</v>
          </cell>
          <cell r="H119">
            <v>0</v>
          </cell>
          <cell r="I119">
            <v>0</v>
          </cell>
          <cell r="J119">
            <v>26244.5</v>
          </cell>
          <cell r="K119">
            <v>99263.61</v>
          </cell>
        </row>
        <row r="120">
          <cell r="A120" t="str">
            <v>213A</v>
          </cell>
          <cell r="B120" t="str">
            <v>A</v>
          </cell>
          <cell r="C120" t="str">
            <v xml:space="preserve">MARIA DA GLORIA MARCONDES GOHN          </v>
          </cell>
          <cell r="D120">
            <v>0.38740000000000002</v>
          </cell>
          <cell r="E120">
            <v>140824.15</v>
          </cell>
          <cell r="F120">
            <v>34.17</v>
          </cell>
          <cell r="G120">
            <v>2780.94</v>
          </cell>
          <cell r="H120">
            <v>0</v>
          </cell>
          <cell r="I120">
            <v>0</v>
          </cell>
          <cell r="J120">
            <v>4012.33</v>
          </cell>
          <cell r="K120">
            <v>139626.93</v>
          </cell>
        </row>
        <row r="121">
          <cell r="A121" t="str">
            <v>213MA</v>
          </cell>
          <cell r="B121" t="str">
            <v>A</v>
          </cell>
          <cell r="C121" t="str">
            <v xml:space="preserve">MARIA DA GLORIA MARCONDES GOHN          </v>
          </cell>
          <cell r="D121">
            <v>0</v>
          </cell>
          <cell r="E121">
            <v>462.48</v>
          </cell>
          <cell r="F121">
            <v>0</v>
          </cell>
          <cell r="G121">
            <v>54.05</v>
          </cell>
          <cell r="H121">
            <v>0</v>
          </cell>
          <cell r="I121">
            <v>0</v>
          </cell>
          <cell r="J121">
            <v>-0.27</v>
          </cell>
          <cell r="K121">
            <v>516.79999999999995</v>
          </cell>
        </row>
        <row r="122">
          <cell r="A122" t="str">
            <v>214A</v>
          </cell>
          <cell r="B122" t="str">
            <v>A</v>
          </cell>
          <cell r="C122" t="str">
            <v xml:space="preserve">SALVADOR GREGORIO SEGOVIA               </v>
          </cell>
          <cell r="D122">
            <v>0.38740000000000002</v>
          </cell>
          <cell r="E122">
            <v>159269.6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159269.6</v>
          </cell>
        </row>
        <row r="123">
          <cell r="A123" t="str">
            <v>221A</v>
          </cell>
          <cell r="B123" t="str">
            <v>A</v>
          </cell>
          <cell r="C123" t="str">
            <v xml:space="preserve">EDSON BORGES                            </v>
          </cell>
          <cell r="D123">
            <v>0.38740000000000002</v>
          </cell>
          <cell r="E123">
            <v>154491.6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154491.6</v>
          </cell>
        </row>
        <row r="124">
          <cell r="A124" t="str">
            <v>222A</v>
          </cell>
          <cell r="B124" t="str">
            <v>A</v>
          </cell>
          <cell r="C124" t="str">
            <v xml:space="preserve">EDSON BORGES                            </v>
          </cell>
          <cell r="D124">
            <v>0.38740000000000002</v>
          </cell>
          <cell r="E124">
            <v>154491.6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154491.6</v>
          </cell>
        </row>
        <row r="125">
          <cell r="A125" t="str">
            <v>223A</v>
          </cell>
          <cell r="B125" t="str">
            <v>A</v>
          </cell>
          <cell r="C125" t="str">
            <v xml:space="preserve">LUIZ AUGUSTO MACHADO CAZARINI           </v>
          </cell>
          <cell r="D125">
            <v>0.38740000000000002</v>
          </cell>
          <cell r="E125">
            <v>67622</v>
          </cell>
          <cell r="F125">
            <v>0</v>
          </cell>
          <cell r="G125">
            <v>2294.69</v>
          </cell>
          <cell r="H125">
            <v>0</v>
          </cell>
          <cell r="I125">
            <v>0</v>
          </cell>
          <cell r="J125">
            <v>2.41</v>
          </cell>
          <cell r="K125">
            <v>69914.28</v>
          </cell>
        </row>
        <row r="126">
          <cell r="A126" t="str">
            <v>224A</v>
          </cell>
          <cell r="B126" t="str">
            <v>A</v>
          </cell>
          <cell r="C126" t="str">
            <v xml:space="preserve">ADILSON JOAQUIM WESTHEIMER CAVALCANTE   </v>
          </cell>
          <cell r="D126">
            <v>0.38740000000000002</v>
          </cell>
          <cell r="E126">
            <v>44190.11</v>
          </cell>
          <cell r="F126">
            <v>0</v>
          </cell>
          <cell r="G126">
            <v>2866.34</v>
          </cell>
          <cell r="H126">
            <v>0</v>
          </cell>
          <cell r="I126">
            <v>0</v>
          </cell>
          <cell r="J126">
            <v>-4.82</v>
          </cell>
          <cell r="K126">
            <v>47061.27</v>
          </cell>
        </row>
        <row r="127">
          <cell r="A127" t="str">
            <v>224MA</v>
          </cell>
          <cell r="B127" t="str">
            <v>A</v>
          </cell>
          <cell r="C127" t="str">
            <v xml:space="preserve">ADILSON JOAQUIM WESTHEIMER CAVALCANTE   </v>
          </cell>
          <cell r="D127">
            <v>0</v>
          </cell>
          <cell r="E127">
            <v>404.73</v>
          </cell>
          <cell r="F127">
            <v>0</v>
          </cell>
          <cell r="G127">
            <v>47.77</v>
          </cell>
          <cell r="H127">
            <v>0</v>
          </cell>
          <cell r="I127">
            <v>0.45</v>
          </cell>
          <cell r="J127">
            <v>0.68</v>
          </cell>
          <cell r="K127">
            <v>452.27</v>
          </cell>
        </row>
        <row r="128">
          <cell r="A128" t="str">
            <v>231A</v>
          </cell>
          <cell r="B128" t="str">
            <v>A</v>
          </cell>
          <cell r="C128" t="str">
            <v xml:space="preserve">DELOÁ MOURA CARVALHO                    </v>
          </cell>
          <cell r="D128">
            <v>0.38740000000000002</v>
          </cell>
          <cell r="E128">
            <v>6284</v>
          </cell>
          <cell r="F128">
            <v>0</v>
          </cell>
          <cell r="G128">
            <v>341.31</v>
          </cell>
          <cell r="H128">
            <v>32.81</v>
          </cell>
          <cell r="I128">
            <v>44.3</v>
          </cell>
          <cell r="J128">
            <v>0</v>
          </cell>
          <cell r="K128">
            <v>6702.42</v>
          </cell>
        </row>
        <row r="129">
          <cell r="A129" t="str">
            <v>232A</v>
          </cell>
          <cell r="B129" t="str">
            <v>A</v>
          </cell>
          <cell r="C129" t="str">
            <v xml:space="preserve">CARLO ERNESTO MARIA PARETO              </v>
          </cell>
          <cell r="D129">
            <v>0.38740000000000002</v>
          </cell>
          <cell r="E129">
            <v>21486.84</v>
          </cell>
          <cell r="F129">
            <v>0</v>
          </cell>
          <cell r="G129">
            <v>226.21</v>
          </cell>
          <cell r="H129">
            <v>0</v>
          </cell>
          <cell r="I129">
            <v>0</v>
          </cell>
          <cell r="J129">
            <v>0</v>
          </cell>
          <cell r="K129">
            <v>21713.05</v>
          </cell>
        </row>
        <row r="130">
          <cell r="A130" t="str">
            <v>233A</v>
          </cell>
          <cell r="B130" t="str">
            <v>A</v>
          </cell>
          <cell r="C130" t="str">
            <v xml:space="preserve">ALEXANDRE ITIRO KARIYA                  </v>
          </cell>
          <cell r="D130">
            <v>0.38740000000000002</v>
          </cell>
          <cell r="E130">
            <v>36691.26</v>
          </cell>
          <cell r="F130">
            <v>0</v>
          </cell>
          <cell r="G130">
            <v>2369.5700000000002</v>
          </cell>
          <cell r="H130">
            <v>169.11</v>
          </cell>
          <cell r="I130">
            <v>314.08999999999997</v>
          </cell>
          <cell r="J130">
            <v>0</v>
          </cell>
          <cell r="K130">
            <v>39544.03</v>
          </cell>
        </row>
        <row r="131">
          <cell r="A131" t="str">
            <v>234A</v>
          </cell>
          <cell r="B131" t="str">
            <v>A</v>
          </cell>
          <cell r="C131" t="str">
            <v xml:space="preserve">OURIWALDO SIDNEY DOS SANTOS             </v>
          </cell>
          <cell r="D131">
            <v>0.38740000000000002</v>
          </cell>
          <cell r="E131">
            <v>46319.34</v>
          </cell>
          <cell r="F131">
            <v>0</v>
          </cell>
          <cell r="G131">
            <v>2895.69</v>
          </cell>
          <cell r="H131">
            <v>0</v>
          </cell>
          <cell r="I131">
            <v>0</v>
          </cell>
          <cell r="J131">
            <v>3.57</v>
          </cell>
          <cell r="K131">
            <v>49211.46</v>
          </cell>
        </row>
        <row r="132">
          <cell r="A132" t="str">
            <v>234MA</v>
          </cell>
          <cell r="B132" t="str">
            <v>A</v>
          </cell>
          <cell r="C132" t="str">
            <v xml:space="preserve">OURIWALDO SIDNEY DOS SANTOS             </v>
          </cell>
          <cell r="D132">
            <v>0</v>
          </cell>
          <cell r="E132">
            <v>1474.54</v>
          </cell>
          <cell r="F132">
            <v>0</v>
          </cell>
          <cell r="G132">
            <v>179.67</v>
          </cell>
          <cell r="H132">
            <v>0</v>
          </cell>
          <cell r="I132">
            <v>0</v>
          </cell>
          <cell r="J132">
            <v>-2.98</v>
          </cell>
          <cell r="K132">
            <v>1657.19</v>
          </cell>
        </row>
        <row r="133">
          <cell r="A133" t="str">
            <v>241A</v>
          </cell>
          <cell r="B133" t="str">
            <v>A</v>
          </cell>
          <cell r="C133" t="str">
            <v xml:space="preserve">SERGIO BARBOSA DA SILVEIRA              </v>
          </cell>
          <cell r="D133">
            <v>0.38740000000000002</v>
          </cell>
          <cell r="E133">
            <v>26782.82</v>
          </cell>
          <cell r="F133">
            <v>0</v>
          </cell>
          <cell r="G133">
            <v>976.32</v>
          </cell>
          <cell r="H133">
            <v>0</v>
          </cell>
          <cell r="I133">
            <v>0</v>
          </cell>
          <cell r="J133">
            <v>5.17</v>
          </cell>
          <cell r="K133">
            <v>27753.97</v>
          </cell>
        </row>
        <row r="134">
          <cell r="A134" t="str">
            <v>242A</v>
          </cell>
          <cell r="B134" t="str">
            <v>A</v>
          </cell>
          <cell r="C134" t="str">
            <v xml:space="preserve">MARIO TOMIO MIYAHARA                    </v>
          </cell>
          <cell r="D134">
            <v>0.38740000000000002</v>
          </cell>
          <cell r="E134">
            <v>48780.38</v>
          </cell>
          <cell r="F134">
            <v>0</v>
          </cell>
          <cell r="G134">
            <v>3254.63</v>
          </cell>
          <cell r="H134">
            <v>0</v>
          </cell>
          <cell r="I134">
            <v>0</v>
          </cell>
          <cell r="J134">
            <v>-17.600000000000001</v>
          </cell>
          <cell r="K134">
            <v>52052.61</v>
          </cell>
        </row>
        <row r="135">
          <cell r="A135" t="str">
            <v>243A</v>
          </cell>
          <cell r="B135" t="str">
            <v>A</v>
          </cell>
          <cell r="C135" t="str">
            <v xml:space="preserve">ALISSANDRA COSTA DO NASCIMENTO          </v>
          </cell>
          <cell r="D135">
            <v>0.38740000000000002</v>
          </cell>
          <cell r="E135">
            <v>45319.02</v>
          </cell>
          <cell r="F135">
            <v>0</v>
          </cell>
          <cell r="G135">
            <v>1933.06</v>
          </cell>
          <cell r="H135">
            <v>0</v>
          </cell>
          <cell r="I135">
            <v>0</v>
          </cell>
          <cell r="J135">
            <v>-7.61</v>
          </cell>
          <cell r="K135">
            <v>47259.69</v>
          </cell>
        </row>
        <row r="136">
          <cell r="A136" t="str">
            <v>244A</v>
          </cell>
          <cell r="B136" t="str">
            <v>A</v>
          </cell>
          <cell r="C136" t="str">
            <v xml:space="preserve">NIDIA MARIA MASSARO                     </v>
          </cell>
          <cell r="D136">
            <v>0.38740000000000002</v>
          </cell>
          <cell r="E136">
            <v>181851</v>
          </cell>
          <cell r="F136">
            <v>29.15</v>
          </cell>
          <cell r="G136">
            <v>5703.81</v>
          </cell>
          <cell r="H136">
            <v>0</v>
          </cell>
          <cell r="I136">
            <v>0</v>
          </cell>
          <cell r="J136">
            <v>10233.65</v>
          </cell>
          <cell r="K136">
            <v>177350.31</v>
          </cell>
        </row>
        <row r="137">
          <cell r="A137" t="str">
            <v>251A</v>
          </cell>
          <cell r="B137" t="str">
            <v>A</v>
          </cell>
          <cell r="C137" t="str">
            <v xml:space="preserve">JANE DE SOUZA AMORIM                    </v>
          </cell>
          <cell r="D137">
            <v>0.38740000000000002</v>
          </cell>
          <cell r="E137">
            <v>32408.959999999999</v>
          </cell>
          <cell r="F137">
            <v>0</v>
          </cell>
          <cell r="G137">
            <v>2310.65</v>
          </cell>
          <cell r="H137">
            <v>0</v>
          </cell>
          <cell r="I137">
            <v>0</v>
          </cell>
          <cell r="J137">
            <v>0</v>
          </cell>
          <cell r="K137">
            <v>34719.61</v>
          </cell>
        </row>
        <row r="138">
          <cell r="A138" t="str">
            <v>251MA</v>
          </cell>
          <cell r="B138" t="str">
            <v>A</v>
          </cell>
          <cell r="C138" t="str">
            <v xml:space="preserve">JANE DE SOUZA AMORIM                    </v>
          </cell>
          <cell r="D138">
            <v>0</v>
          </cell>
          <cell r="E138">
            <v>602.29999999999995</v>
          </cell>
          <cell r="F138">
            <v>0</v>
          </cell>
          <cell r="G138">
            <v>62.65</v>
          </cell>
          <cell r="H138">
            <v>6.61</v>
          </cell>
          <cell r="I138">
            <v>0.22</v>
          </cell>
          <cell r="J138">
            <v>7.02</v>
          </cell>
          <cell r="K138">
            <v>664.76</v>
          </cell>
        </row>
        <row r="139">
          <cell r="A139" t="str">
            <v>251NA</v>
          </cell>
          <cell r="B139" t="str">
            <v>A</v>
          </cell>
          <cell r="C139" t="str">
            <v xml:space="preserve">JANE DE SOUZA AMORIM                    </v>
          </cell>
          <cell r="D139">
            <v>0</v>
          </cell>
          <cell r="E139">
            <v>1133.3399999999999</v>
          </cell>
          <cell r="F139">
            <v>0</v>
          </cell>
          <cell r="G139">
            <v>0.33</v>
          </cell>
          <cell r="H139">
            <v>11.34</v>
          </cell>
          <cell r="I139">
            <v>0.38</v>
          </cell>
          <cell r="J139">
            <v>12.05</v>
          </cell>
          <cell r="K139">
            <v>1133.3399999999999</v>
          </cell>
        </row>
        <row r="140">
          <cell r="A140" t="str">
            <v>252A</v>
          </cell>
          <cell r="B140" t="str">
            <v>A</v>
          </cell>
          <cell r="C140" t="str">
            <v xml:space="preserve">LUZIA GOMES DE ARAUJO NICOLIA           </v>
          </cell>
          <cell r="D140">
            <v>0.38740000000000002</v>
          </cell>
          <cell r="E140">
            <v>48602.51</v>
          </cell>
          <cell r="F140">
            <v>0</v>
          </cell>
          <cell r="G140">
            <v>3137.77</v>
          </cell>
          <cell r="H140">
            <v>0</v>
          </cell>
          <cell r="I140">
            <v>1.96</v>
          </cell>
          <cell r="J140">
            <v>-0.01</v>
          </cell>
          <cell r="K140">
            <v>51742.25</v>
          </cell>
        </row>
        <row r="141">
          <cell r="A141" t="str">
            <v>253A</v>
          </cell>
          <cell r="B141" t="str">
            <v>A</v>
          </cell>
          <cell r="C141" t="str">
            <v xml:space="preserve">SALVADOR GREGORIO SEGOVIA               </v>
          </cell>
          <cell r="D141">
            <v>0.38740000000000002</v>
          </cell>
          <cell r="E141">
            <v>165770.4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165770.4</v>
          </cell>
        </row>
        <row r="142">
          <cell r="A142" t="str">
            <v>254A</v>
          </cell>
          <cell r="B142" t="str">
            <v>A</v>
          </cell>
          <cell r="C142" t="str">
            <v xml:space="preserve">PEDRO PASCHOAL FILHO                    </v>
          </cell>
          <cell r="D142">
            <v>0.38740000000000002</v>
          </cell>
          <cell r="E142">
            <v>45878.879999999997</v>
          </cell>
          <cell r="F142">
            <v>0</v>
          </cell>
          <cell r="G142">
            <v>1794.62</v>
          </cell>
          <cell r="H142">
            <v>0</v>
          </cell>
          <cell r="I142">
            <v>0.84</v>
          </cell>
          <cell r="J142">
            <v>1.34</v>
          </cell>
          <cell r="K142">
            <v>47673</v>
          </cell>
        </row>
        <row r="143">
          <cell r="A143" t="str">
            <v>12B</v>
          </cell>
          <cell r="B143" t="str">
            <v>B</v>
          </cell>
          <cell r="C143" t="str">
            <v xml:space="preserve">ANTONIO CARLOS BAPTISTA                 </v>
          </cell>
          <cell r="D143">
            <v>0.30299999999999999</v>
          </cell>
          <cell r="E143">
            <v>109008.93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109008.93</v>
          </cell>
        </row>
        <row r="144">
          <cell r="A144" t="str">
            <v>13B</v>
          </cell>
          <cell r="B144" t="str">
            <v>B</v>
          </cell>
          <cell r="C144" t="str">
            <v xml:space="preserve">CLAUDIO BRUNI                           </v>
          </cell>
          <cell r="D144">
            <v>0.29659999999999997</v>
          </cell>
          <cell r="E144">
            <v>100612.46</v>
          </cell>
          <cell r="F144">
            <v>5951.61</v>
          </cell>
          <cell r="G144">
            <v>308.2</v>
          </cell>
          <cell r="H144">
            <v>0</v>
          </cell>
          <cell r="I144">
            <v>0</v>
          </cell>
          <cell r="J144">
            <v>9510.77</v>
          </cell>
          <cell r="K144">
            <v>97361.5</v>
          </cell>
        </row>
        <row r="145">
          <cell r="A145" t="str">
            <v>17B</v>
          </cell>
          <cell r="B145" t="str">
            <v>B</v>
          </cell>
          <cell r="C145" t="str">
            <v xml:space="preserve">GIANFRANCO CERRO                        </v>
          </cell>
          <cell r="D145">
            <v>0.29659999999999997</v>
          </cell>
          <cell r="E145">
            <v>14794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14794</v>
          </cell>
        </row>
        <row r="146">
          <cell r="A146" t="str">
            <v>22B</v>
          </cell>
          <cell r="B146" t="str">
            <v>B</v>
          </cell>
          <cell r="C146" t="str">
            <v xml:space="preserve">MARCO ANTONIO GONÇALVES                 </v>
          </cell>
          <cell r="D146">
            <v>0.30299999999999999</v>
          </cell>
          <cell r="E146">
            <v>26490.32</v>
          </cell>
          <cell r="F146">
            <v>0</v>
          </cell>
          <cell r="G146">
            <v>1569.45</v>
          </cell>
          <cell r="H146">
            <v>0</v>
          </cell>
          <cell r="I146">
            <v>199.03</v>
          </cell>
          <cell r="J146">
            <v>-2.25</v>
          </cell>
          <cell r="K146">
            <v>28261.05</v>
          </cell>
        </row>
        <row r="147">
          <cell r="A147" t="str">
            <v>022MB</v>
          </cell>
          <cell r="B147" t="str">
            <v>B</v>
          </cell>
          <cell r="C147" t="str">
            <v xml:space="preserve">MARCO ANTONIO GONÇALVES                 </v>
          </cell>
          <cell r="D147">
            <v>0</v>
          </cell>
          <cell r="E147">
            <v>1048.32</v>
          </cell>
          <cell r="F147">
            <v>0</v>
          </cell>
          <cell r="G147">
            <v>90.07</v>
          </cell>
          <cell r="H147">
            <v>0</v>
          </cell>
          <cell r="I147">
            <v>0</v>
          </cell>
          <cell r="J147">
            <v>-1.1499999999999999</v>
          </cell>
          <cell r="K147">
            <v>1139.54</v>
          </cell>
        </row>
        <row r="148">
          <cell r="A148" t="str">
            <v>25B</v>
          </cell>
          <cell r="B148" t="str">
            <v>B</v>
          </cell>
          <cell r="C148" t="str">
            <v xml:space="preserve">ANDREA RAMIREZ                          </v>
          </cell>
          <cell r="D148">
            <v>0.30299999999999999</v>
          </cell>
          <cell r="E148">
            <v>15030.24</v>
          </cell>
          <cell r="F148">
            <v>0</v>
          </cell>
          <cell r="G148">
            <v>907.14</v>
          </cell>
          <cell r="H148">
            <v>0</v>
          </cell>
          <cell r="I148">
            <v>0</v>
          </cell>
          <cell r="J148">
            <v>0</v>
          </cell>
          <cell r="K148">
            <v>15937.38</v>
          </cell>
        </row>
        <row r="149">
          <cell r="A149" t="str">
            <v>025MB</v>
          </cell>
          <cell r="B149" t="str">
            <v>B</v>
          </cell>
          <cell r="C149" t="str">
            <v xml:space="preserve">ANDREA RAMIREZ                          </v>
          </cell>
          <cell r="D149">
            <v>0</v>
          </cell>
          <cell r="E149">
            <v>253.22</v>
          </cell>
          <cell r="F149">
            <v>0</v>
          </cell>
          <cell r="G149">
            <v>20.41</v>
          </cell>
          <cell r="H149">
            <v>0</v>
          </cell>
          <cell r="I149">
            <v>0</v>
          </cell>
          <cell r="J149">
            <v>0</v>
          </cell>
          <cell r="K149">
            <v>273.63</v>
          </cell>
        </row>
        <row r="150">
          <cell r="A150" t="str">
            <v>27B</v>
          </cell>
          <cell r="B150" t="str">
            <v>B</v>
          </cell>
          <cell r="C150" t="str">
            <v xml:space="preserve">AMELIA CUNHA OLIVEIRA                   </v>
          </cell>
          <cell r="D150">
            <v>0.29659999999999997</v>
          </cell>
          <cell r="E150">
            <v>135465.20000000001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135465.20000000001</v>
          </cell>
        </row>
        <row r="151">
          <cell r="A151" t="str">
            <v>28B</v>
          </cell>
          <cell r="B151" t="str">
            <v>B</v>
          </cell>
          <cell r="C151" t="str">
            <v xml:space="preserve">ANDERSON LUIZ NUNES                     </v>
          </cell>
          <cell r="D151">
            <v>0.29659999999999997</v>
          </cell>
          <cell r="E151">
            <v>66709.02</v>
          </cell>
          <cell r="F151">
            <v>0</v>
          </cell>
          <cell r="G151">
            <v>160.18</v>
          </cell>
          <cell r="H151">
            <v>0</v>
          </cell>
          <cell r="I151">
            <v>0</v>
          </cell>
          <cell r="J151">
            <v>-0.42</v>
          </cell>
          <cell r="K151">
            <v>66869.62</v>
          </cell>
        </row>
        <row r="152">
          <cell r="A152" t="str">
            <v>31B</v>
          </cell>
          <cell r="B152" t="str">
            <v>B</v>
          </cell>
          <cell r="C152" t="str">
            <v xml:space="preserve">JOSE ANTONIO SANCHES                    </v>
          </cell>
          <cell r="D152">
            <v>0.30299999999999999</v>
          </cell>
          <cell r="E152">
            <v>20931.88</v>
          </cell>
          <cell r="F152">
            <v>0</v>
          </cell>
          <cell r="G152">
            <v>1210.8499999999999</v>
          </cell>
          <cell r="H152">
            <v>0</v>
          </cell>
          <cell r="I152">
            <v>0</v>
          </cell>
          <cell r="J152">
            <v>0</v>
          </cell>
          <cell r="K152">
            <v>22142.73</v>
          </cell>
        </row>
        <row r="153">
          <cell r="A153" t="str">
            <v>031MB</v>
          </cell>
          <cell r="B153" t="str">
            <v>B</v>
          </cell>
          <cell r="C153" t="str">
            <v xml:space="preserve">JOSE ANTONIO SANCHES                    </v>
          </cell>
          <cell r="D153">
            <v>0</v>
          </cell>
          <cell r="E153">
            <v>588.32000000000005</v>
          </cell>
          <cell r="F153">
            <v>0</v>
          </cell>
          <cell r="G153">
            <v>51.38</v>
          </cell>
          <cell r="H153">
            <v>6.36</v>
          </cell>
          <cell r="I153">
            <v>0.21</v>
          </cell>
          <cell r="J153">
            <v>6.75</v>
          </cell>
          <cell r="K153">
            <v>639.52</v>
          </cell>
        </row>
        <row r="154">
          <cell r="A154" t="str">
            <v>32B</v>
          </cell>
          <cell r="B154" t="str">
            <v>B</v>
          </cell>
          <cell r="C154" t="str">
            <v xml:space="preserve">ARLINDO DA SILVA PEREIRA                </v>
          </cell>
          <cell r="D154">
            <v>0.30299999999999999</v>
          </cell>
          <cell r="E154">
            <v>23476.01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-0.01</v>
          </cell>
          <cell r="K154">
            <v>23476.02</v>
          </cell>
        </row>
        <row r="155">
          <cell r="A155" t="str">
            <v>032MB</v>
          </cell>
          <cell r="B155" t="str">
            <v>B</v>
          </cell>
          <cell r="C155" t="str">
            <v xml:space="preserve">ARLINDO DA SILVA PEREIRA                </v>
          </cell>
          <cell r="D155">
            <v>0</v>
          </cell>
          <cell r="E155">
            <v>280.49</v>
          </cell>
          <cell r="F155">
            <v>0</v>
          </cell>
          <cell r="G155">
            <v>22.24</v>
          </cell>
          <cell r="H155">
            <v>0</v>
          </cell>
          <cell r="I155">
            <v>0</v>
          </cell>
          <cell r="J155">
            <v>-0.09</v>
          </cell>
          <cell r="K155">
            <v>302.82</v>
          </cell>
        </row>
        <row r="156">
          <cell r="A156" t="str">
            <v>36B</v>
          </cell>
          <cell r="B156" t="str">
            <v>B</v>
          </cell>
          <cell r="C156" t="str">
            <v xml:space="preserve">JOSE CARLOS RITTES                      </v>
          </cell>
          <cell r="D156">
            <v>0.30299999999999999</v>
          </cell>
          <cell r="E156">
            <v>144471.70000000001</v>
          </cell>
          <cell r="F156">
            <v>0</v>
          </cell>
          <cell r="G156">
            <v>15.76</v>
          </cell>
          <cell r="H156">
            <v>0</v>
          </cell>
          <cell r="I156">
            <v>23.39</v>
          </cell>
          <cell r="J156">
            <v>-0.01</v>
          </cell>
          <cell r="K156">
            <v>144510.85999999999</v>
          </cell>
        </row>
        <row r="157">
          <cell r="A157" t="str">
            <v>036MB</v>
          </cell>
          <cell r="B157" t="str">
            <v>B</v>
          </cell>
          <cell r="C157" t="str">
            <v xml:space="preserve">JOSE CARLOS RITTES                      </v>
          </cell>
          <cell r="D157">
            <v>0</v>
          </cell>
          <cell r="E157">
            <v>832.28</v>
          </cell>
          <cell r="F157">
            <v>0</v>
          </cell>
          <cell r="G157">
            <v>86.44</v>
          </cell>
          <cell r="H157">
            <v>0</v>
          </cell>
          <cell r="I157">
            <v>0.15</v>
          </cell>
          <cell r="J157">
            <v>0</v>
          </cell>
          <cell r="K157">
            <v>918.87</v>
          </cell>
        </row>
        <row r="158">
          <cell r="A158" t="str">
            <v>37B</v>
          </cell>
          <cell r="B158" t="str">
            <v>B</v>
          </cell>
          <cell r="C158" t="str">
            <v xml:space="preserve">EUGENIO JOSE MONDIN                     </v>
          </cell>
          <cell r="D158">
            <v>0.29659999999999997</v>
          </cell>
          <cell r="E158">
            <v>125036.56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125036.56</v>
          </cell>
        </row>
        <row r="159">
          <cell r="A159" t="str">
            <v>037MB</v>
          </cell>
          <cell r="B159" t="str">
            <v>B</v>
          </cell>
          <cell r="C159" t="str">
            <v xml:space="preserve">EUGENIO JOSE MONDIN                     </v>
          </cell>
          <cell r="D159">
            <v>0</v>
          </cell>
          <cell r="E159">
            <v>4496.92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4496.92</v>
          </cell>
        </row>
        <row r="160">
          <cell r="A160" t="str">
            <v>38B</v>
          </cell>
          <cell r="B160" t="str">
            <v>B</v>
          </cell>
          <cell r="C160" t="str">
            <v xml:space="preserve">SERGIO CARBONE                          </v>
          </cell>
          <cell r="D160">
            <v>0.29659999999999997</v>
          </cell>
          <cell r="E160">
            <v>116081.45</v>
          </cell>
          <cell r="F160">
            <v>0</v>
          </cell>
          <cell r="G160">
            <v>111.26</v>
          </cell>
          <cell r="H160">
            <v>0</v>
          </cell>
          <cell r="I160">
            <v>0</v>
          </cell>
          <cell r="J160">
            <v>314</v>
          </cell>
          <cell r="K160">
            <v>115878.71</v>
          </cell>
        </row>
        <row r="161">
          <cell r="A161" t="str">
            <v>41B</v>
          </cell>
          <cell r="B161" t="str">
            <v>B</v>
          </cell>
          <cell r="C161" t="str">
            <v xml:space="preserve">VERA LUCIA PASSERO                      </v>
          </cell>
          <cell r="D161">
            <v>0.30299999999999999</v>
          </cell>
          <cell r="E161">
            <v>28631.94</v>
          </cell>
          <cell r="F161">
            <v>0</v>
          </cell>
          <cell r="G161">
            <v>336.98</v>
          </cell>
          <cell r="H161">
            <v>0</v>
          </cell>
          <cell r="I161">
            <v>0</v>
          </cell>
          <cell r="J161">
            <v>-96.23</v>
          </cell>
          <cell r="K161">
            <v>29065.15</v>
          </cell>
        </row>
        <row r="162">
          <cell r="A162" t="str">
            <v>42B</v>
          </cell>
          <cell r="B162" t="str">
            <v>B</v>
          </cell>
          <cell r="C162" t="str">
            <v xml:space="preserve">ARTHUR SERRA MASSUDA                    </v>
          </cell>
          <cell r="D162">
            <v>0.30299999999999999</v>
          </cell>
          <cell r="E162">
            <v>90630.7</v>
          </cell>
          <cell r="F162">
            <v>6855.47</v>
          </cell>
          <cell r="G162">
            <v>7403.01</v>
          </cell>
          <cell r="H162">
            <v>0</v>
          </cell>
          <cell r="I162">
            <v>0</v>
          </cell>
          <cell r="J162">
            <v>9490.35</v>
          </cell>
          <cell r="K162">
            <v>95398.83</v>
          </cell>
        </row>
        <row r="163">
          <cell r="A163" t="str">
            <v>43B</v>
          </cell>
          <cell r="B163" t="str">
            <v>B</v>
          </cell>
          <cell r="C163" t="str">
            <v xml:space="preserve">MARCIO GONCALVES CRANCIANINOV SUCONIC   </v>
          </cell>
          <cell r="D163">
            <v>0.29659999999999997</v>
          </cell>
          <cell r="E163">
            <v>129712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129712</v>
          </cell>
        </row>
        <row r="164">
          <cell r="A164" t="str">
            <v>44B</v>
          </cell>
          <cell r="B164" t="str">
            <v>B</v>
          </cell>
          <cell r="C164" t="str">
            <v xml:space="preserve">MARCIO GONCALVES CRANCIANINOV SUCONIC   </v>
          </cell>
          <cell r="D164">
            <v>0.29659999999999997</v>
          </cell>
          <cell r="E164">
            <v>129712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129712</v>
          </cell>
        </row>
        <row r="165">
          <cell r="A165" t="str">
            <v>45B</v>
          </cell>
          <cell r="B165" t="str">
            <v>B</v>
          </cell>
          <cell r="C165" t="str">
            <v xml:space="preserve">SERGIO DE OLIVEIRA CARDOSO              </v>
          </cell>
          <cell r="D165">
            <v>0.30299999999999999</v>
          </cell>
          <cell r="E165">
            <v>128040.78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128040.78</v>
          </cell>
        </row>
        <row r="166">
          <cell r="A166" t="str">
            <v>46B</v>
          </cell>
          <cell r="B166" t="str">
            <v>B</v>
          </cell>
          <cell r="C166" t="str">
            <v xml:space="preserve">ANGELO INDELICATO FILHO                 </v>
          </cell>
          <cell r="D166">
            <v>0.30299999999999999</v>
          </cell>
          <cell r="E166">
            <v>46000</v>
          </cell>
          <cell r="F166">
            <v>0</v>
          </cell>
          <cell r="G166">
            <v>735.72</v>
          </cell>
          <cell r="H166">
            <v>0</v>
          </cell>
          <cell r="I166">
            <v>0</v>
          </cell>
          <cell r="J166">
            <v>0</v>
          </cell>
          <cell r="K166">
            <v>46735.72</v>
          </cell>
        </row>
        <row r="167">
          <cell r="A167" t="str">
            <v>47B</v>
          </cell>
          <cell r="B167" t="str">
            <v>B</v>
          </cell>
          <cell r="C167" t="str">
            <v xml:space="preserve">RICARDO MAGALHAES MODE                  </v>
          </cell>
          <cell r="D167">
            <v>0.29659999999999997</v>
          </cell>
          <cell r="E167">
            <v>132301.25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132301.25</v>
          </cell>
        </row>
        <row r="168">
          <cell r="A168" t="str">
            <v>48B</v>
          </cell>
          <cell r="B168" t="str">
            <v>B</v>
          </cell>
          <cell r="C168" t="str">
            <v xml:space="preserve">DENISE BELLINATI ROBERT PIRES           </v>
          </cell>
          <cell r="D168">
            <v>0.29659999999999997</v>
          </cell>
          <cell r="E168">
            <v>21336.43</v>
          </cell>
          <cell r="F168">
            <v>0</v>
          </cell>
          <cell r="G168">
            <v>1160.27</v>
          </cell>
          <cell r="H168">
            <v>0</v>
          </cell>
          <cell r="I168">
            <v>1.4</v>
          </cell>
          <cell r="J168">
            <v>0</v>
          </cell>
          <cell r="K168">
            <v>22498.1</v>
          </cell>
        </row>
        <row r="169">
          <cell r="A169" t="str">
            <v>51B</v>
          </cell>
          <cell r="B169" t="str">
            <v>B</v>
          </cell>
          <cell r="C169" t="str">
            <v xml:space="preserve">MARCIO GONCALVES CRANCIANINOV SUCONIC   </v>
          </cell>
          <cell r="D169">
            <v>0.30299999999999999</v>
          </cell>
          <cell r="E169">
            <v>70572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625</v>
          </cell>
          <cell r="K169">
            <v>69947</v>
          </cell>
        </row>
        <row r="170">
          <cell r="A170" t="str">
            <v>52B</v>
          </cell>
          <cell r="B170" t="str">
            <v>B</v>
          </cell>
          <cell r="C170" t="str">
            <v xml:space="preserve">ERONY MARCELLINO DA SILVA               </v>
          </cell>
          <cell r="D170">
            <v>0.30299999999999999</v>
          </cell>
          <cell r="E170">
            <v>35399.160000000003</v>
          </cell>
          <cell r="F170">
            <v>3159.05</v>
          </cell>
          <cell r="G170">
            <v>3007.11</v>
          </cell>
          <cell r="H170">
            <v>0</v>
          </cell>
          <cell r="I170">
            <v>0</v>
          </cell>
          <cell r="J170">
            <v>7073.8</v>
          </cell>
          <cell r="K170">
            <v>34491.519999999997</v>
          </cell>
        </row>
        <row r="171">
          <cell r="A171" t="str">
            <v>052MB</v>
          </cell>
          <cell r="B171" t="str">
            <v>B</v>
          </cell>
          <cell r="C171" t="str">
            <v xml:space="preserve">ERONY MARCELLINO DA SILVA               </v>
          </cell>
          <cell r="D171">
            <v>0</v>
          </cell>
          <cell r="E171">
            <v>331.18</v>
          </cell>
          <cell r="F171">
            <v>0</v>
          </cell>
          <cell r="G171">
            <v>33.229999999999997</v>
          </cell>
          <cell r="H171">
            <v>0</v>
          </cell>
          <cell r="I171">
            <v>0</v>
          </cell>
          <cell r="J171">
            <v>0</v>
          </cell>
          <cell r="K171">
            <v>364.41</v>
          </cell>
        </row>
        <row r="172">
          <cell r="A172" t="str">
            <v>53B</v>
          </cell>
          <cell r="B172" t="str">
            <v>B</v>
          </cell>
          <cell r="C172" t="str">
            <v xml:space="preserve">MARIA TEREZA JAHNEL                     </v>
          </cell>
          <cell r="D172">
            <v>0.29659999999999997</v>
          </cell>
          <cell r="E172">
            <v>131547.97</v>
          </cell>
          <cell r="F172">
            <v>1648.84</v>
          </cell>
          <cell r="G172">
            <v>5694.95</v>
          </cell>
          <cell r="H172">
            <v>0</v>
          </cell>
          <cell r="I172">
            <v>0</v>
          </cell>
          <cell r="J172">
            <v>16920.060000000001</v>
          </cell>
          <cell r="K172">
            <v>121971.7</v>
          </cell>
        </row>
        <row r="173">
          <cell r="A173" t="str">
            <v>053MB</v>
          </cell>
          <cell r="B173" t="str">
            <v>B</v>
          </cell>
          <cell r="C173" t="str">
            <v xml:space="preserve">MARIA TEREZA JAHNEL                     </v>
          </cell>
          <cell r="D173">
            <v>0</v>
          </cell>
          <cell r="E173">
            <v>852</v>
          </cell>
          <cell r="F173">
            <v>0</v>
          </cell>
          <cell r="G173">
            <v>92.45</v>
          </cell>
          <cell r="H173">
            <v>0</v>
          </cell>
          <cell r="I173">
            <v>2.31</v>
          </cell>
          <cell r="J173">
            <v>1.9</v>
          </cell>
          <cell r="K173">
            <v>944.86</v>
          </cell>
        </row>
        <row r="174">
          <cell r="A174" t="str">
            <v>54B</v>
          </cell>
          <cell r="B174" t="str">
            <v>B</v>
          </cell>
          <cell r="C174" t="str">
            <v xml:space="preserve">GUILHERME BOMBONATO DE SOUSA PRADO      </v>
          </cell>
          <cell r="D174">
            <v>0.29659999999999997</v>
          </cell>
          <cell r="E174">
            <v>52125.75</v>
          </cell>
          <cell r="F174">
            <v>0</v>
          </cell>
          <cell r="G174">
            <v>388.79</v>
          </cell>
          <cell r="H174">
            <v>0</v>
          </cell>
          <cell r="I174">
            <v>0</v>
          </cell>
          <cell r="J174">
            <v>0</v>
          </cell>
          <cell r="K174">
            <v>52514.54</v>
          </cell>
        </row>
        <row r="175">
          <cell r="A175" t="str">
            <v>054MB</v>
          </cell>
          <cell r="B175" t="str">
            <v>B</v>
          </cell>
          <cell r="C175" t="str">
            <v xml:space="preserve">GUILHERME BOMBONATO DE SOUSA PRADO      </v>
          </cell>
          <cell r="D175">
            <v>0</v>
          </cell>
          <cell r="E175">
            <v>573.85</v>
          </cell>
          <cell r="F175">
            <v>0</v>
          </cell>
          <cell r="G175">
            <v>51.36</v>
          </cell>
          <cell r="H175">
            <v>0</v>
          </cell>
          <cell r="I175">
            <v>0</v>
          </cell>
          <cell r="J175">
            <v>-2.2599999999999998</v>
          </cell>
          <cell r="K175">
            <v>627.47</v>
          </cell>
        </row>
        <row r="176">
          <cell r="A176" t="str">
            <v>55B</v>
          </cell>
          <cell r="B176" t="str">
            <v>B</v>
          </cell>
          <cell r="C176" t="str">
            <v xml:space="preserve">MANOEL REMUALDO LOUREIRO                </v>
          </cell>
          <cell r="D176">
            <v>0.30299999999999999</v>
          </cell>
          <cell r="E176">
            <v>29098.04</v>
          </cell>
          <cell r="F176">
            <v>0</v>
          </cell>
          <cell r="G176">
            <v>1772.76</v>
          </cell>
          <cell r="H176">
            <v>0</v>
          </cell>
          <cell r="I176">
            <v>60.26</v>
          </cell>
          <cell r="J176">
            <v>9.5399999999999991</v>
          </cell>
          <cell r="K176">
            <v>30921.52</v>
          </cell>
        </row>
        <row r="177">
          <cell r="A177" t="str">
            <v>055MB</v>
          </cell>
          <cell r="B177" t="str">
            <v>B</v>
          </cell>
          <cell r="C177" t="str">
            <v xml:space="preserve">MANOEL REMUALDO LOUREIRO                </v>
          </cell>
          <cell r="D177">
            <v>0</v>
          </cell>
          <cell r="E177">
            <v>349.87</v>
          </cell>
          <cell r="F177">
            <v>0</v>
          </cell>
          <cell r="G177">
            <v>40.54</v>
          </cell>
          <cell r="H177">
            <v>0</v>
          </cell>
          <cell r="I177">
            <v>0</v>
          </cell>
          <cell r="J177">
            <v>-1.41</v>
          </cell>
          <cell r="K177">
            <v>391.82</v>
          </cell>
        </row>
        <row r="178">
          <cell r="A178" t="str">
            <v>56B</v>
          </cell>
          <cell r="B178" t="str">
            <v>B</v>
          </cell>
          <cell r="C178" t="str">
            <v xml:space="preserve">ANGELO INDELICATO FILHO                 </v>
          </cell>
          <cell r="D178">
            <v>0.30299999999999999</v>
          </cell>
          <cell r="E178">
            <v>46000</v>
          </cell>
          <cell r="F178">
            <v>0</v>
          </cell>
          <cell r="G178">
            <v>739.63</v>
          </cell>
          <cell r="H178">
            <v>0</v>
          </cell>
          <cell r="I178">
            <v>0</v>
          </cell>
          <cell r="J178">
            <v>3.91</v>
          </cell>
          <cell r="K178">
            <v>46735.72</v>
          </cell>
        </row>
        <row r="179">
          <cell r="A179" t="str">
            <v>57B</v>
          </cell>
          <cell r="B179" t="str">
            <v>B</v>
          </cell>
          <cell r="C179" t="str">
            <v xml:space="preserve">BRUNO FERRAZ MUSA                       </v>
          </cell>
          <cell r="D179">
            <v>0.29659999999999997</v>
          </cell>
          <cell r="E179">
            <v>81935.679999999993</v>
          </cell>
          <cell r="F179">
            <v>0</v>
          </cell>
          <cell r="G179">
            <v>3750.99</v>
          </cell>
          <cell r="H179">
            <v>0</v>
          </cell>
          <cell r="I179">
            <v>2.2000000000000002</v>
          </cell>
          <cell r="J179">
            <v>4.97</v>
          </cell>
          <cell r="K179">
            <v>85683.9</v>
          </cell>
        </row>
        <row r="180">
          <cell r="A180" t="str">
            <v>58B</v>
          </cell>
          <cell r="B180" t="str">
            <v>B</v>
          </cell>
          <cell r="C180" t="str">
            <v xml:space="preserve">RICARDO MAGALHAES MODE                  </v>
          </cell>
          <cell r="D180">
            <v>0.29659999999999997</v>
          </cell>
          <cell r="E180">
            <v>132301.25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132301.25</v>
          </cell>
        </row>
        <row r="181">
          <cell r="A181" t="str">
            <v>61B</v>
          </cell>
          <cell r="B181" t="str">
            <v>B</v>
          </cell>
          <cell r="C181" t="str">
            <v xml:space="preserve">SILVIA MARIA DE AZEVEDO LOPES DE CAMPOS </v>
          </cell>
          <cell r="D181">
            <v>0.30299999999999999</v>
          </cell>
          <cell r="E181">
            <v>56193.68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56193.68</v>
          </cell>
        </row>
        <row r="182">
          <cell r="A182" t="str">
            <v>62B</v>
          </cell>
          <cell r="B182" t="str">
            <v>B</v>
          </cell>
          <cell r="C182" t="str">
            <v xml:space="preserve">SILVIA MARIA DE AZEVEDO LOPES DE CAMPOS </v>
          </cell>
          <cell r="D182">
            <v>0.30299999999999999</v>
          </cell>
          <cell r="E182">
            <v>58570.22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58570.22</v>
          </cell>
        </row>
        <row r="183">
          <cell r="A183" t="str">
            <v>66B</v>
          </cell>
          <cell r="B183" t="str">
            <v>B</v>
          </cell>
          <cell r="C183" t="str">
            <v>ELZA MARIA CARNEIRO MENDES F. DOS SANTOS</v>
          </cell>
          <cell r="D183">
            <v>0.30299999999999999</v>
          </cell>
          <cell r="E183">
            <v>15363.6</v>
          </cell>
          <cell r="F183">
            <v>0</v>
          </cell>
          <cell r="G183">
            <v>272.11</v>
          </cell>
          <cell r="H183">
            <v>-16.059999999999999</v>
          </cell>
          <cell r="I183">
            <v>8.92</v>
          </cell>
          <cell r="J183">
            <v>-16.39</v>
          </cell>
          <cell r="K183">
            <v>15644.96</v>
          </cell>
        </row>
        <row r="184">
          <cell r="A184" t="str">
            <v>68B</v>
          </cell>
          <cell r="B184" t="str">
            <v>B</v>
          </cell>
          <cell r="C184" t="str">
            <v xml:space="preserve">MARIA APARECIDA BUTTIGNON ARONNA        </v>
          </cell>
          <cell r="D184">
            <v>0.29659999999999997</v>
          </cell>
          <cell r="E184">
            <v>124722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124722</v>
          </cell>
        </row>
        <row r="185">
          <cell r="A185" t="str">
            <v>71B</v>
          </cell>
          <cell r="B185" t="str">
            <v>B</v>
          </cell>
          <cell r="C185" t="str">
            <v xml:space="preserve">CRISTIANO VARJÃO ALVES DA SILVA         </v>
          </cell>
          <cell r="D185">
            <v>0.30299999999999999</v>
          </cell>
          <cell r="E185">
            <v>1406</v>
          </cell>
          <cell r="F185">
            <v>0</v>
          </cell>
          <cell r="G185">
            <v>20.38</v>
          </cell>
          <cell r="H185">
            <v>0</v>
          </cell>
          <cell r="I185">
            <v>0</v>
          </cell>
          <cell r="J185">
            <v>-0.01</v>
          </cell>
          <cell r="K185">
            <v>1426.39</v>
          </cell>
        </row>
        <row r="186">
          <cell r="A186" t="str">
            <v>72B</v>
          </cell>
          <cell r="B186" t="str">
            <v>B</v>
          </cell>
          <cell r="C186" t="str">
            <v xml:space="preserve">CELESTE BARBERO                         </v>
          </cell>
          <cell r="D186">
            <v>0.30299999999999999</v>
          </cell>
          <cell r="E186">
            <v>22962.06</v>
          </cell>
          <cell r="F186">
            <v>0</v>
          </cell>
          <cell r="G186">
            <v>1362.67</v>
          </cell>
          <cell r="H186">
            <v>0</v>
          </cell>
          <cell r="I186">
            <v>0</v>
          </cell>
          <cell r="J186">
            <v>-8.93</v>
          </cell>
          <cell r="K186">
            <v>24333.66</v>
          </cell>
        </row>
        <row r="187">
          <cell r="A187" t="str">
            <v>072MB</v>
          </cell>
          <cell r="B187" t="str">
            <v>B</v>
          </cell>
          <cell r="C187" t="str">
            <v xml:space="preserve">CELESTE BARBERO                         </v>
          </cell>
          <cell r="D187">
            <v>0</v>
          </cell>
          <cell r="E187">
            <v>420.16</v>
          </cell>
          <cell r="F187">
            <v>0</v>
          </cell>
          <cell r="G187">
            <v>39.83</v>
          </cell>
          <cell r="H187">
            <v>0</v>
          </cell>
          <cell r="I187">
            <v>0</v>
          </cell>
          <cell r="J187">
            <v>-0.95</v>
          </cell>
          <cell r="K187">
            <v>460.94</v>
          </cell>
        </row>
        <row r="188">
          <cell r="A188" t="str">
            <v>76B</v>
          </cell>
          <cell r="B188" t="str">
            <v>B</v>
          </cell>
          <cell r="C188" t="str">
            <v xml:space="preserve">FERNANDO FABIANI CAPANO                 </v>
          </cell>
          <cell r="D188">
            <v>0.30299999999999999</v>
          </cell>
          <cell r="E188">
            <v>32755.18</v>
          </cell>
          <cell r="F188">
            <v>0</v>
          </cell>
          <cell r="G188">
            <v>441.09</v>
          </cell>
          <cell r="H188">
            <v>0</v>
          </cell>
          <cell r="I188">
            <v>0</v>
          </cell>
          <cell r="J188">
            <v>-12.46</v>
          </cell>
          <cell r="K188">
            <v>33208.730000000003</v>
          </cell>
        </row>
        <row r="189">
          <cell r="A189" t="str">
            <v>076MB</v>
          </cell>
          <cell r="B189" t="str">
            <v>B</v>
          </cell>
          <cell r="C189" t="str">
            <v xml:space="preserve">FERNANDO FABIANI CAPANO                 </v>
          </cell>
          <cell r="D189">
            <v>0</v>
          </cell>
          <cell r="E189">
            <v>998.58</v>
          </cell>
          <cell r="F189">
            <v>0</v>
          </cell>
          <cell r="G189">
            <v>57.21</v>
          </cell>
          <cell r="H189">
            <v>0</v>
          </cell>
          <cell r="I189">
            <v>0</v>
          </cell>
          <cell r="J189">
            <v>-4.9400000000000004</v>
          </cell>
          <cell r="K189">
            <v>1060.73</v>
          </cell>
        </row>
        <row r="190">
          <cell r="A190" t="str">
            <v>81B</v>
          </cell>
          <cell r="B190" t="str">
            <v>B</v>
          </cell>
          <cell r="C190" t="str">
            <v xml:space="preserve">LILIAM MARINA DE AZEVEDO LOPES          </v>
          </cell>
          <cell r="D190">
            <v>0.30299999999999999</v>
          </cell>
          <cell r="E190">
            <v>62018.94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62018.94</v>
          </cell>
        </row>
        <row r="191">
          <cell r="A191" t="str">
            <v>081MB</v>
          </cell>
          <cell r="B191" t="str">
            <v>B</v>
          </cell>
          <cell r="C191" t="str">
            <v xml:space="preserve">LILIAM MARINA DE AZEVEDO LOPES          </v>
          </cell>
          <cell r="D191">
            <v>0</v>
          </cell>
          <cell r="E191">
            <v>2000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2000</v>
          </cell>
        </row>
        <row r="192">
          <cell r="A192" t="str">
            <v>081NB</v>
          </cell>
          <cell r="B192" t="str">
            <v>B</v>
          </cell>
          <cell r="C192" t="str">
            <v xml:space="preserve">LILIAM MARINA DE AZEVEDO LOPES          </v>
          </cell>
          <cell r="D192">
            <v>0</v>
          </cell>
          <cell r="E192">
            <v>330.01</v>
          </cell>
          <cell r="F192">
            <v>0</v>
          </cell>
          <cell r="G192">
            <v>8.59</v>
          </cell>
          <cell r="H192">
            <v>0</v>
          </cell>
          <cell r="I192">
            <v>0</v>
          </cell>
          <cell r="J192">
            <v>0</v>
          </cell>
          <cell r="K192">
            <v>338.6</v>
          </cell>
        </row>
        <row r="193">
          <cell r="A193" t="str">
            <v>82B</v>
          </cell>
          <cell r="B193" t="str">
            <v>B</v>
          </cell>
          <cell r="C193" t="str">
            <v xml:space="preserve">LILIAM MARINA DE AZEVEDO LOPES          </v>
          </cell>
          <cell r="D193">
            <v>0.30299999999999999</v>
          </cell>
          <cell r="E193">
            <v>64668.2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64668.2</v>
          </cell>
        </row>
        <row r="194">
          <cell r="A194" t="str">
            <v>082MB</v>
          </cell>
          <cell r="B194" t="str">
            <v>B</v>
          </cell>
          <cell r="C194" t="str">
            <v xml:space="preserve">LILIAM MARINA DE AZEVEDO LOPES          </v>
          </cell>
          <cell r="D194">
            <v>0</v>
          </cell>
          <cell r="E194">
            <v>2000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2000</v>
          </cell>
        </row>
        <row r="195">
          <cell r="A195" t="str">
            <v>082NB</v>
          </cell>
          <cell r="B195" t="str">
            <v>B</v>
          </cell>
          <cell r="C195" t="str">
            <v xml:space="preserve">LILIAM MARINA DE AZEVEDO LOPES          </v>
          </cell>
          <cell r="D195">
            <v>0</v>
          </cell>
          <cell r="E195">
            <v>330.01</v>
          </cell>
          <cell r="F195">
            <v>0</v>
          </cell>
          <cell r="G195">
            <v>8.59</v>
          </cell>
          <cell r="H195">
            <v>0</v>
          </cell>
          <cell r="I195">
            <v>0</v>
          </cell>
          <cell r="J195">
            <v>0</v>
          </cell>
          <cell r="K195">
            <v>338.6</v>
          </cell>
        </row>
        <row r="196">
          <cell r="A196" t="str">
            <v>86B</v>
          </cell>
          <cell r="B196" t="str">
            <v>B</v>
          </cell>
          <cell r="C196" t="str">
            <v xml:space="preserve">DAVID HAROLD STEGMILLER                 </v>
          </cell>
          <cell r="D196">
            <v>0.30299999999999999</v>
          </cell>
          <cell r="E196">
            <v>23491.599999999999</v>
          </cell>
          <cell r="F196">
            <v>0</v>
          </cell>
          <cell r="G196">
            <v>1219.75</v>
          </cell>
          <cell r="H196">
            <v>0</v>
          </cell>
          <cell r="I196">
            <v>0</v>
          </cell>
          <cell r="J196">
            <v>-12.37</v>
          </cell>
          <cell r="K196">
            <v>24723.72</v>
          </cell>
        </row>
        <row r="197">
          <cell r="A197" t="str">
            <v>87B</v>
          </cell>
          <cell r="B197" t="str">
            <v>B</v>
          </cell>
          <cell r="C197" t="str">
            <v xml:space="preserve">ANA PAULA DE SOUZA VIEIRA SANTOS        </v>
          </cell>
          <cell r="D197">
            <v>0.29659999999999997</v>
          </cell>
          <cell r="E197">
            <v>17492.86</v>
          </cell>
          <cell r="F197">
            <v>0</v>
          </cell>
          <cell r="G197">
            <v>365.87</v>
          </cell>
          <cell r="H197">
            <v>0</v>
          </cell>
          <cell r="I197">
            <v>0</v>
          </cell>
          <cell r="J197">
            <v>-2.4900000000000002</v>
          </cell>
          <cell r="K197">
            <v>17861.22</v>
          </cell>
        </row>
        <row r="198">
          <cell r="A198" t="str">
            <v>087MB</v>
          </cell>
          <cell r="B198" t="str">
            <v>B</v>
          </cell>
          <cell r="C198" t="str">
            <v xml:space="preserve">ANA PAULA DE SOUZA VIEIRA SANTOS        </v>
          </cell>
          <cell r="D198">
            <v>0</v>
          </cell>
          <cell r="E198">
            <v>166.16</v>
          </cell>
          <cell r="F198">
            <v>0</v>
          </cell>
          <cell r="G198">
            <v>6.23</v>
          </cell>
          <cell r="H198">
            <v>0</v>
          </cell>
          <cell r="I198">
            <v>0</v>
          </cell>
          <cell r="J198">
            <v>0</v>
          </cell>
          <cell r="K198">
            <v>172.39</v>
          </cell>
        </row>
        <row r="199">
          <cell r="A199" t="str">
            <v>92B</v>
          </cell>
          <cell r="B199" t="str">
            <v>B</v>
          </cell>
          <cell r="C199" t="str">
            <v xml:space="preserve">MARIA CECILIA CORREIA HYPPOLITO         </v>
          </cell>
          <cell r="D199">
            <v>0.30299999999999999</v>
          </cell>
          <cell r="E199">
            <v>30686</v>
          </cell>
          <cell r="F199">
            <v>0</v>
          </cell>
          <cell r="G199">
            <v>1509.24</v>
          </cell>
          <cell r="H199">
            <v>0</v>
          </cell>
          <cell r="I199">
            <v>0</v>
          </cell>
          <cell r="J199">
            <v>-6.08</v>
          </cell>
          <cell r="K199">
            <v>32201.32</v>
          </cell>
        </row>
        <row r="200">
          <cell r="A200" t="str">
            <v>95B</v>
          </cell>
          <cell r="B200" t="str">
            <v>B</v>
          </cell>
          <cell r="C200" t="str">
            <v xml:space="preserve">NIVALDO JOSÉ DO NASCIMENTO              </v>
          </cell>
          <cell r="D200">
            <v>0.30299999999999999</v>
          </cell>
          <cell r="E200">
            <v>8809.64</v>
          </cell>
          <cell r="F200">
            <v>0</v>
          </cell>
          <cell r="G200">
            <v>300.89999999999998</v>
          </cell>
          <cell r="H200">
            <v>0</v>
          </cell>
          <cell r="I200">
            <v>17.829999999999998</v>
          </cell>
          <cell r="J200">
            <v>-0.76</v>
          </cell>
          <cell r="K200">
            <v>9129.1299999999992</v>
          </cell>
        </row>
        <row r="201">
          <cell r="A201" t="str">
            <v>96B</v>
          </cell>
          <cell r="B201" t="str">
            <v>B</v>
          </cell>
          <cell r="C201" t="str">
            <v xml:space="preserve">FELIPE DOMINGUES SCHWARTSMAN            </v>
          </cell>
          <cell r="D201">
            <v>0.30299999999999999</v>
          </cell>
          <cell r="E201">
            <v>20718.64</v>
          </cell>
          <cell r="F201">
            <v>0</v>
          </cell>
          <cell r="G201">
            <v>1328.56</v>
          </cell>
          <cell r="H201">
            <v>0</v>
          </cell>
          <cell r="I201">
            <v>0</v>
          </cell>
          <cell r="J201">
            <v>-0.67</v>
          </cell>
          <cell r="K201">
            <v>22047.87</v>
          </cell>
        </row>
        <row r="202">
          <cell r="A202" t="str">
            <v>096MB</v>
          </cell>
          <cell r="B202" t="str">
            <v>B</v>
          </cell>
          <cell r="C202" t="str">
            <v xml:space="preserve">FELIPE DOMINGUES SCHWARTSMAN            </v>
          </cell>
          <cell r="D202">
            <v>0</v>
          </cell>
          <cell r="E202">
            <v>333.48</v>
          </cell>
          <cell r="F202">
            <v>0</v>
          </cell>
          <cell r="G202">
            <v>31.16</v>
          </cell>
          <cell r="H202">
            <v>0</v>
          </cell>
          <cell r="I202">
            <v>0</v>
          </cell>
          <cell r="J202">
            <v>0</v>
          </cell>
          <cell r="K202">
            <v>364.64</v>
          </cell>
        </row>
        <row r="203">
          <cell r="A203" t="str">
            <v>101B</v>
          </cell>
          <cell r="B203" t="str">
            <v>B</v>
          </cell>
          <cell r="C203" t="str">
            <v xml:space="preserve">JOAO DIAS DOS SANTOS                    </v>
          </cell>
          <cell r="D203">
            <v>0.30299999999999999</v>
          </cell>
          <cell r="E203">
            <v>142790.13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142790.13</v>
          </cell>
        </row>
        <row r="204">
          <cell r="A204" t="str">
            <v>102B</v>
          </cell>
          <cell r="B204" t="str">
            <v>B</v>
          </cell>
          <cell r="C204" t="str">
            <v xml:space="preserve">VERA LUCIA BIBE                         </v>
          </cell>
          <cell r="D204">
            <v>0.30299999999999999</v>
          </cell>
          <cell r="E204">
            <v>146258.28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146258.28</v>
          </cell>
        </row>
        <row r="205">
          <cell r="A205" t="str">
            <v>102MB</v>
          </cell>
          <cell r="B205" t="str">
            <v>B</v>
          </cell>
          <cell r="C205" t="str">
            <v xml:space="preserve">VERA LUCIA BIBE                         </v>
          </cell>
          <cell r="D205">
            <v>0</v>
          </cell>
          <cell r="E205">
            <v>5047.63</v>
          </cell>
          <cell r="F205">
            <v>0</v>
          </cell>
          <cell r="G205">
            <v>358.08</v>
          </cell>
          <cell r="H205">
            <v>0</v>
          </cell>
          <cell r="I205">
            <v>0</v>
          </cell>
          <cell r="J205">
            <v>0</v>
          </cell>
          <cell r="K205">
            <v>5405.71</v>
          </cell>
        </row>
        <row r="206">
          <cell r="A206" t="str">
            <v>105B</v>
          </cell>
          <cell r="B206" t="str">
            <v>B</v>
          </cell>
          <cell r="C206" t="str">
            <v xml:space="preserve">REINALDO SANCHES GRANERO                </v>
          </cell>
          <cell r="D206">
            <v>0.30299999999999999</v>
          </cell>
          <cell r="E206">
            <v>73160.17</v>
          </cell>
          <cell r="F206">
            <v>0</v>
          </cell>
          <cell r="G206">
            <v>2463.2399999999998</v>
          </cell>
          <cell r="H206">
            <v>0</v>
          </cell>
          <cell r="I206">
            <v>0</v>
          </cell>
          <cell r="J206">
            <v>-4.13</v>
          </cell>
          <cell r="K206">
            <v>75627.539999999994</v>
          </cell>
        </row>
        <row r="207">
          <cell r="A207" t="str">
            <v>106B</v>
          </cell>
          <cell r="B207" t="str">
            <v>B</v>
          </cell>
          <cell r="C207" t="str">
            <v xml:space="preserve">ELIANA PIRES DA ROCHA                   </v>
          </cell>
          <cell r="D207">
            <v>0.30299999999999999</v>
          </cell>
          <cell r="E207">
            <v>69864.399999999994</v>
          </cell>
          <cell r="F207">
            <v>0</v>
          </cell>
          <cell r="G207">
            <v>2466.6999999999998</v>
          </cell>
          <cell r="H207">
            <v>0</v>
          </cell>
          <cell r="I207">
            <v>4.93</v>
          </cell>
          <cell r="J207">
            <v>-27.94</v>
          </cell>
          <cell r="K207">
            <v>72363.97</v>
          </cell>
        </row>
        <row r="208">
          <cell r="A208" t="str">
            <v>108B</v>
          </cell>
          <cell r="B208" t="str">
            <v>B</v>
          </cell>
          <cell r="C208" t="str">
            <v xml:space="preserve">DANIELLA SANTANA SANTOS                 </v>
          </cell>
          <cell r="D208">
            <v>0.29659999999999997</v>
          </cell>
          <cell r="E208">
            <v>129591.63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129591.63</v>
          </cell>
        </row>
        <row r="209">
          <cell r="A209" t="str">
            <v>111B</v>
          </cell>
          <cell r="B209" t="str">
            <v>B</v>
          </cell>
          <cell r="C209" t="str">
            <v xml:space="preserve">WERLEINY GOMES DE ANDRADE               </v>
          </cell>
          <cell r="D209">
            <v>0.30299999999999999</v>
          </cell>
          <cell r="E209">
            <v>120376.15</v>
          </cell>
          <cell r="F209">
            <v>0</v>
          </cell>
          <cell r="G209">
            <v>615.59</v>
          </cell>
          <cell r="H209">
            <v>502.31</v>
          </cell>
          <cell r="I209">
            <v>683.98</v>
          </cell>
          <cell r="J209">
            <v>-12.15</v>
          </cell>
          <cell r="K209">
            <v>122190.18</v>
          </cell>
        </row>
        <row r="210">
          <cell r="A210" t="str">
            <v>112B</v>
          </cell>
          <cell r="B210" t="str">
            <v>B</v>
          </cell>
          <cell r="C210" t="str">
            <v xml:space="preserve">JOAO CARLOS MOCELIN                     </v>
          </cell>
          <cell r="D210">
            <v>0.30299999999999999</v>
          </cell>
          <cell r="E210">
            <v>52495.69</v>
          </cell>
          <cell r="F210">
            <v>0</v>
          </cell>
          <cell r="G210">
            <v>2997.95</v>
          </cell>
          <cell r="H210">
            <v>0</v>
          </cell>
          <cell r="I210">
            <v>0</v>
          </cell>
          <cell r="J210">
            <v>-18.28</v>
          </cell>
          <cell r="K210">
            <v>55511.92</v>
          </cell>
        </row>
        <row r="211">
          <cell r="A211" t="str">
            <v>116B</v>
          </cell>
          <cell r="B211" t="str">
            <v>B</v>
          </cell>
          <cell r="C211" t="str">
            <v xml:space="preserve">JAIRO DA ROCHA SOARES                   </v>
          </cell>
          <cell r="D211">
            <v>0.30299999999999999</v>
          </cell>
          <cell r="E211">
            <v>19380.89</v>
          </cell>
          <cell r="F211">
            <v>0</v>
          </cell>
          <cell r="G211">
            <v>848.74</v>
          </cell>
          <cell r="H211">
            <v>16.91</v>
          </cell>
          <cell r="I211">
            <v>25.57</v>
          </cell>
          <cell r="J211">
            <v>2.17</v>
          </cell>
          <cell r="K211">
            <v>20269.939999999999</v>
          </cell>
        </row>
        <row r="212">
          <cell r="A212" t="str">
            <v>117B</v>
          </cell>
          <cell r="B212" t="str">
            <v>B</v>
          </cell>
          <cell r="C212" t="str">
            <v xml:space="preserve">ELIZABETH KASSIS                        </v>
          </cell>
          <cell r="D212">
            <v>0.29659999999999997</v>
          </cell>
          <cell r="E212">
            <v>11218.16</v>
          </cell>
          <cell r="F212">
            <v>0</v>
          </cell>
          <cell r="G212">
            <v>35.979999999999997</v>
          </cell>
          <cell r="H212">
            <v>0</v>
          </cell>
          <cell r="I212">
            <v>0</v>
          </cell>
          <cell r="J212">
            <v>0</v>
          </cell>
          <cell r="K212">
            <v>11254.14</v>
          </cell>
        </row>
        <row r="213">
          <cell r="A213" t="str">
            <v>121B</v>
          </cell>
          <cell r="B213" t="str">
            <v>B</v>
          </cell>
          <cell r="C213" t="str">
            <v xml:space="preserve">JUANA ROCHA GALLARDO                    </v>
          </cell>
          <cell r="D213">
            <v>0.30299999999999999</v>
          </cell>
          <cell r="E213">
            <v>15421.6</v>
          </cell>
          <cell r="F213">
            <v>0</v>
          </cell>
          <cell r="G213">
            <v>1197.9100000000001</v>
          </cell>
          <cell r="H213">
            <v>0</v>
          </cell>
          <cell r="I213">
            <v>0</v>
          </cell>
          <cell r="J213">
            <v>-0.86</v>
          </cell>
          <cell r="K213">
            <v>16620.37</v>
          </cell>
        </row>
        <row r="214">
          <cell r="A214" t="str">
            <v>122B</v>
          </cell>
          <cell r="B214" t="str">
            <v>B</v>
          </cell>
          <cell r="C214" t="str">
            <v xml:space="preserve">MARINA YOSHIDA                          </v>
          </cell>
          <cell r="D214">
            <v>0.30299999999999999</v>
          </cell>
          <cell r="E214">
            <v>106688.94</v>
          </cell>
          <cell r="F214">
            <v>1141.9000000000001</v>
          </cell>
          <cell r="G214">
            <v>7725.87</v>
          </cell>
          <cell r="H214">
            <v>0</v>
          </cell>
          <cell r="I214">
            <v>0</v>
          </cell>
          <cell r="J214">
            <v>9230.06</v>
          </cell>
          <cell r="K214">
            <v>106326.65</v>
          </cell>
        </row>
        <row r="215">
          <cell r="A215" t="str">
            <v>122MB</v>
          </cell>
          <cell r="B215" t="str">
            <v>B</v>
          </cell>
          <cell r="C215" t="str">
            <v xml:space="preserve">MARINA YOSHIDA                          </v>
          </cell>
          <cell r="D215">
            <v>0</v>
          </cell>
          <cell r="E215">
            <v>6508.49</v>
          </cell>
          <cell r="F215">
            <v>0</v>
          </cell>
          <cell r="G215">
            <v>579.96</v>
          </cell>
          <cell r="H215">
            <v>0</v>
          </cell>
          <cell r="I215">
            <v>0</v>
          </cell>
          <cell r="J215">
            <v>0</v>
          </cell>
          <cell r="K215">
            <v>7088.45</v>
          </cell>
        </row>
        <row r="216">
          <cell r="A216" t="str">
            <v>125B</v>
          </cell>
          <cell r="B216" t="str">
            <v>B</v>
          </cell>
          <cell r="C216" t="str">
            <v xml:space="preserve">JOAO BATISTA CARDOSO SEVILHA            </v>
          </cell>
          <cell r="D216">
            <v>0.30299999999999999</v>
          </cell>
          <cell r="E216">
            <v>39116.019999999997</v>
          </cell>
          <cell r="F216">
            <v>0</v>
          </cell>
          <cell r="G216">
            <v>2343.87</v>
          </cell>
          <cell r="H216">
            <v>0</v>
          </cell>
          <cell r="I216">
            <v>0</v>
          </cell>
          <cell r="J216">
            <v>-0.43</v>
          </cell>
          <cell r="K216">
            <v>41460.32</v>
          </cell>
        </row>
        <row r="217">
          <cell r="A217" t="str">
            <v>126B</v>
          </cell>
          <cell r="B217" t="str">
            <v>B</v>
          </cell>
          <cell r="C217" t="str">
            <v xml:space="preserve">LELIO ALVES SILVA                       </v>
          </cell>
          <cell r="D217">
            <v>0.30299999999999999</v>
          </cell>
          <cell r="E217">
            <v>24671.84</v>
          </cell>
          <cell r="F217">
            <v>0</v>
          </cell>
          <cell r="G217">
            <v>1413</v>
          </cell>
          <cell r="H217">
            <v>0</v>
          </cell>
          <cell r="I217">
            <v>6.96</v>
          </cell>
          <cell r="J217">
            <v>-0.34</v>
          </cell>
          <cell r="K217">
            <v>26092.14</v>
          </cell>
        </row>
        <row r="218">
          <cell r="A218" t="str">
            <v>127B</v>
          </cell>
          <cell r="B218" t="str">
            <v>B</v>
          </cell>
          <cell r="C218" t="str">
            <v xml:space="preserve">ANDERSON LUIZ NUNES                     </v>
          </cell>
          <cell r="D218">
            <v>0.29659999999999997</v>
          </cell>
          <cell r="E218">
            <v>60858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60858</v>
          </cell>
        </row>
        <row r="219">
          <cell r="A219" t="str">
            <v>128B</v>
          </cell>
          <cell r="B219" t="str">
            <v>B</v>
          </cell>
          <cell r="C219" t="str">
            <v xml:space="preserve">CARLOS ALEXANDRE NUNES                  </v>
          </cell>
          <cell r="D219">
            <v>0.29659999999999997</v>
          </cell>
          <cell r="E219">
            <v>60858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60858</v>
          </cell>
        </row>
        <row r="220">
          <cell r="A220" t="str">
            <v>131B</v>
          </cell>
          <cell r="B220" t="str">
            <v>B</v>
          </cell>
          <cell r="C220" t="str">
            <v xml:space="preserve">ELZA MARIA LESSA DE MACEDO              </v>
          </cell>
          <cell r="D220">
            <v>0.30299999999999999</v>
          </cell>
          <cell r="E220">
            <v>136421.20000000001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136421.20000000001</v>
          </cell>
        </row>
        <row r="221">
          <cell r="A221" t="str">
            <v>132B</v>
          </cell>
          <cell r="B221" t="str">
            <v>B</v>
          </cell>
          <cell r="C221" t="str">
            <v xml:space="preserve">KIKO YAMASHITA                          </v>
          </cell>
          <cell r="D221">
            <v>0.30299999999999999</v>
          </cell>
          <cell r="E221">
            <v>135520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135520</v>
          </cell>
        </row>
        <row r="222">
          <cell r="A222" t="str">
            <v>133B</v>
          </cell>
          <cell r="B222" t="str">
            <v>B</v>
          </cell>
          <cell r="C222" t="str">
            <v xml:space="preserve">MARIA HOZELMA GOMES DA COSTA            </v>
          </cell>
          <cell r="D222">
            <v>0.29659999999999997</v>
          </cell>
          <cell r="E222">
            <v>76356.5</v>
          </cell>
          <cell r="F222">
            <v>2585.33</v>
          </cell>
          <cell r="G222">
            <v>1210.68</v>
          </cell>
          <cell r="H222">
            <v>0</v>
          </cell>
          <cell r="I222">
            <v>0.3</v>
          </cell>
          <cell r="J222">
            <v>3728.21</v>
          </cell>
          <cell r="K222">
            <v>76424.600000000006</v>
          </cell>
        </row>
        <row r="223">
          <cell r="A223" t="str">
            <v>134B</v>
          </cell>
          <cell r="B223" t="str">
            <v>B</v>
          </cell>
          <cell r="C223" t="str">
            <v xml:space="preserve">LUIZ EDUARDO LIMA PAIVA PINTO           </v>
          </cell>
          <cell r="D223">
            <v>0.29659999999999997</v>
          </cell>
          <cell r="E223">
            <v>24236.560000000001</v>
          </cell>
          <cell r="F223">
            <v>0</v>
          </cell>
          <cell r="G223">
            <v>1290.1199999999999</v>
          </cell>
          <cell r="H223">
            <v>0</v>
          </cell>
          <cell r="I223">
            <v>0</v>
          </cell>
          <cell r="J223">
            <v>-34.46</v>
          </cell>
          <cell r="K223">
            <v>25561.14</v>
          </cell>
        </row>
        <row r="224">
          <cell r="A224" t="str">
            <v>136B</v>
          </cell>
          <cell r="B224" t="str">
            <v>B</v>
          </cell>
          <cell r="C224" t="str">
            <v xml:space="preserve">CRISTINA HIDIKO HIKITA                  </v>
          </cell>
          <cell r="D224">
            <v>0.30299999999999999</v>
          </cell>
          <cell r="E224">
            <v>25726.6</v>
          </cell>
          <cell r="F224">
            <v>0</v>
          </cell>
          <cell r="G224">
            <v>1338.26</v>
          </cell>
          <cell r="H224">
            <v>0</v>
          </cell>
          <cell r="I224">
            <v>0</v>
          </cell>
          <cell r="J224">
            <v>0</v>
          </cell>
          <cell r="K224">
            <v>27064.86</v>
          </cell>
        </row>
        <row r="225">
          <cell r="A225" t="str">
            <v>136MB</v>
          </cell>
          <cell r="B225" t="str">
            <v>B</v>
          </cell>
          <cell r="C225" t="str">
            <v xml:space="preserve">CRISTINA HIDIKO HIKITA                  </v>
          </cell>
          <cell r="D225">
            <v>0</v>
          </cell>
          <cell r="E225">
            <v>640.6</v>
          </cell>
          <cell r="F225">
            <v>0</v>
          </cell>
          <cell r="G225">
            <v>64.95</v>
          </cell>
          <cell r="H225">
            <v>0</v>
          </cell>
          <cell r="I225">
            <v>0</v>
          </cell>
          <cell r="J225">
            <v>-1.48</v>
          </cell>
          <cell r="K225">
            <v>707.03</v>
          </cell>
        </row>
        <row r="226">
          <cell r="A226" t="str">
            <v>155B</v>
          </cell>
          <cell r="B226" t="str">
            <v>B</v>
          </cell>
          <cell r="C226" t="str">
            <v xml:space="preserve">FERNANDO ANTONIO JUSTO                  </v>
          </cell>
          <cell r="D226">
            <v>0.30299999999999999</v>
          </cell>
          <cell r="E226">
            <v>58199.86</v>
          </cell>
          <cell r="F226">
            <v>0</v>
          </cell>
          <cell r="G226">
            <v>3858.45</v>
          </cell>
          <cell r="H226">
            <v>0</v>
          </cell>
          <cell r="I226">
            <v>5.44</v>
          </cell>
          <cell r="J226">
            <v>-49.39</v>
          </cell>
          <cell r="K226">
            <v>62113.14</v>
          </cell>
        </row>
        <row r="227">
          <cell r="A227" t="str">
            <v>162B</v>
          </cell>
          <cell r="B227" t="str">
            <v>B</v>
          </cell>
          <cell r="C227" t="str">
            <v xml:space="preserve">RICARDO BRAGA HERNANDEZ                 </v>
          </cell>
          <cell r="D227">
            <v>0.30299999999999999</v>
          </cell>
          <cell r="E227">
            <v>12415.22</v>
          </cell>
          <cell r="F227">
            <v>0</v>
          </cell>
          <cell r="G227">
            <v>41.28</v>
          </cell>
          <cell r="H227">
            <v>0</v>
          </cell>
          <cell r="I227">
            <v>0</v>
          </cell>
          <cell r="J227">
            <v>-0.31</v>
          </cell>
          <cell r="K227">
            <v>12456.81</v>
          </cell>
        </row>
        <row r="228">
          <cell r="A228" t="str">
            <v>162MB</v>
          </cell>
          <cell r="B228" t="str">
            <v>B</v>
          </cell>
          <cell r="C228" t="str">
            <v xml:space="preserve">RICARDO BRAGA HERNANDEZ                 </v>
          </cell>
          <cell r="D228">
            <v>0</v>
          </cell>
          <cell r="E228">
            <v>4958.32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4958.32</v>
          </cell>
        </row>
        <row r="229">
          <cell r="A229" t="str">
            <v>172B</v>
          </cell>
          <cell r="B229" t="str">
            <v>B</v>
          </cell>
          <cell r="C229" t="str">
            <v xml:space="preserve">ALINE PEREIRA RAMEH                     </v>
          </cell>
          <cell r="D229">
            <v>0.30299999999999999</v>
          </cell>
          <cell r="E229">
            <v>27596.02</v>
          </cell>
          <cell r="F229">
            <v>0</v>
          </cell>
          <cell r="G229">
            <v>1524.6</v>
          </cell>
          <cell r="H229">
            <v>0</v>
          </cell>
          <cell r="I229">
            <v>0</v>
          </cell>
          <cell r="J229">
            <v>-32.11</v>
          </cell>
          <cell r="K229">
            <v>29152.73</v>
          </cell>
        </row>
        <row r="230">
          <cell r="A230" t="str">
            <v>172MB</v>
          </cell>
          <cell r="B230" t="str">
            <v>B</v>
          </cell>
          <cell r="C230" t="str">
            <v xml:space="preserve">ALINE PEREIRA RAMEH                     </v>
          </cell>
          <cell r="D230">
            <v>0</v>
          </cell>
          <cell r="E230">
            <v>713.5</v>
          </cell>
          <cell r="F230">
            <v>0</v>
          </cell>
          <cell r="G230">
            <v>58.55</v>
          </cell>
          <cell r="H230">
            <v>0</v>
          </cell>
          <cell r="I230">
            <v>0</v>
          </cell>
          <cell r="J230">
            <v>-3.13</v>
          </cell>
          <cell r="K230">
            <v>775.18</v>
          </cell>
        </row>
        <row r="231">
          <cell r="A231" t="str">
            <v>175B</v>
          </cell>
          <cell r="B231" t="str">
            <v>B</v>
          </cell>
          <cell r="C231" t="str">
            <v xml:space="preserve">EDENILSON STEFANNI                      </v>
          </cell>
          <cell r="D231">
            <v>0.30299999999999999</v>
          </cell>
          <cell r="E231">
            <v>106556.34</v>
          </cell>
          <cell r="F231">
            <v>0</v>
          </cell>
          <cell r="G231">
            <v>320.45</v>
          </cell>
          <cell r="H231">
            <v>0</v>
          </cell>
          <cell r="I231">
            <v>0</v>
          </cell>
          <cell r="J231">
            <v>-6.37</v>
          </cell>
          <cell r="K231">
            <v>106883.16</v>
          </cell>
        </row>
        <row r="232">
          <cell r="A232" t="str">
            <v>176B</v>
          </cell>
          <cell r="B232" t="str">
            <v>B</v>
          </cell>
          <cell r="C232" t="str">
            <v xml:space="preserve">RICHARD KLEIN                           </v>
          </cell>
          <cell r="D232">
            <v>0.30299999999999999</v>
          </cell>
          <cell r="E232">
            <v>29695.68</v>
          </cell>
          <cell r="F232">
            <v>0</v>
          </cell>
          <cell r="G232">
            <v>1141.78</v>
          </cell>
          <cell r="H232">
            <v>0</v>
          </cell>
          <cell r="I232">
            <v>0</v>
          </cell>
          <cell r="J232">
            <v>-4.59</v>
          </cell>
          <cell r="K232">
            <v>30842.05</v>
          </cell>
        </row>
        <row r="233">
          <cell r="A233" t="str">
            <v>176MB</v>
          </cell>
          <cell r="B233" t="str">
            <v>B</v>
          </cell>
          <cell r="C233" t="str">
            <v xml:space="preserve">RICHARD KLEIN                           </v>
          </cell>
          <cell r="D233">
            <v>0</v>
          </cell>
          <cell r="E233">
            <v>730.94</v>
          </cell>
          <cell r="F233">
            <v>0</v>
          </cell>
          <cell r="G233">
            <v>63.6</v>
          </cell>
          <cell r="H233">
            <v>0</v>
          </cell>
          <cell r="I233">
            <v>0</v>
          </cell>
          <cell r="J233">
            <v>0</v>
          </cell>
          <cell r="K233">
            <v>794.54</v>
          </cell>
        </row>
        <row r="234">
          <cell r="A234" t="str">
            <v>181B</v>
          </cell>
          <cell r="B234" t="str">
            <v>B</v>
          </cell>
          <cell r="C234" t="str">
            <v xml:space="preserve">EVANDRO TOCCHINI GREGORIO               </v>
          </cell>
          <cell r="D234">
            <v>0.30299999999999999</v>
          </cell>
          <cell r="E234">
            <v>27214.29</v>
          </cell>
          <cell r="F234">
            <v>0</v>
          </cell>
          <cell r="G234">
            <v>1586.38</v>
          </cell>
          <cell r="H234">
            <v>0</v>
          </cell>
          <cell r="I234">
            <v>0</v>
          </cell>
          <cell r="J234">
            <v>-25.45</v>
          </cell>
          <cell r="K234">
            <v>28826.12</v>
          </cell>
        </row>
        <row r="235">
          <cell r="A235" t="str">
            <v>182B</v>
          </cell>
          <cell r="B235" t="str">
            <v>B</v>
          </cell>
          <cell r="C235" t="str">
            <v xml:space="preserve">SANDRA ORLANDI PASSOS DA SILVA          </v>
          </cell>
          <cell r="D235">
            <v>0.30299999999999999</v>
          </cell>
          <cell r="E235">
            <v>13956.88</v>
          </cell>
          <cell r="F235">
            <v>0</v>
          </cell>
          <cell r="G235">
            <v>819.88</v>
          </cell>
          <cell r="H235">
            <v>295.55</v>
          </cell>
          <cell r="I235">
            <v>337.53</v>
          </cell>
          <cell r="J235">
            <v>-1.1599999999999999</v>
          </cell>
          <cell r="K235">
            <v>15411</v>
          </cell>
        </row>
        <row r="236">
          <cell r="A236" t="str">
            <v>186B</v>
          </cell>
          <cell r="B236" t="str">
            <v>B</v>
          </cell>
          <cell r="C236" t="str">
            <v xml:space="preserve">RICHARD KLEIN                           </v>
          </cell>
          <cell r="D236">
            <v>0.30299999999999999</v>
          </cell>
          <cell r="E236">
            <v>29695.68</v>
          </cell>
          <cell r="F236">
            <v>0</v>
          </cell>
          <cell r="G236">
            <v>1141.78</v>
          </cell>
          <cell r="H236">
            <v>0</v>
          </cell>
          <cell r="I236">
            <v>0</v>
          </cell>
          <cell r="J236">
            <v>-4.59</v>
          </cell>
          <cell r="K236">
            <v>30842.05</v>
          </cell>
        </row>
        <row r="237">
          <cell r="A237" t="str">
            <v>186MB</v>
          </cell>
          <cell r="B237" t="str">
            <v>B</v>
          </cell>
          <cell r="C237" t="str">
            <v xml:space="preserve">RICHARD KLEIN                           </v>
          </cell>
          <cell r="D237">
            <v>0</v>
          </cell>
          <cell r="E237">
            <v>730.94</v>
          </cell>
          <cell r="F237">
            <v>0</v>
          </cell>
          <cell r="G237">
            <v>63.6</v>
          </cell>
          <cell r="H237">
            <v>0</v>
          </cell>
          <cell r="I237">
            <v>0</v>
          </cell>
          <cell r="J237">
            <v>0</v>
          </cell>
          <cell r="K237">
            <v>794.54</v>
          </cell>
        </row>
        <row r="238">
          <cell r="A238" t="str">
            <v>191B</v>
          </cell>
          <cell r="B238" t="str">
            <v>B</v>
          </cell>
          <cell r="C238" t="str">
            <v xml:space="preserve">FABIO BATISTA DO NASCIMENTO JUNIOR      </v>
          </cell>
          <cell r="D238">
            <v>0.30299999999999999</v>
          </cell>
          <cell r="E238">
            <v>68180.850000000006</v>
          </cell>
          <cell r="F238">
            <v>0</v>
          </cell>
          <cell r="G238">
            <v>27.15</v>
          </cell>
          <cell r="H238">
            <v>0</v>
          </cell>
          <cell r="I238">
            <v>0</v>
          </cell>
          <cell r="J238">
            <v>7.11</v>
          </cell>
          <cell r="K238">
            <v>68200.89</v>
          </cell>
        </row>
        <row r="239">
          <cell r="A239" t="str">
            <v>192B</v>
          </cell>
          <cell r="B239" t="str">
            <v>B</v>
          </cell>
          <cell r="C239" t="str">
            <v xml:space="preserve">LETICIA FUMIE KIDA                      </v>
          </cell>
          <cell r="D239">
            <v>0.30299999999999999</v>
          </cell>
          <cell r="E239">
            <v>24128.25</v>
          </cell>
          <cell r="F239">
            <v>0</v>
          </cell>
          <cell r="G239">
            <v>1225.22</v>
          </cell>
          <cell r="H239">
            <v>0</v>
          </cell>
          <cell r="I239">
            <v>0</v>
          </cell>
          <cell r="J239">
            <v>-7.61</v>
          </cell>
          <cell r="K239">
            <v>25361.08</v>
          </cell>
        </row>
        <row r="240">
          <cell r="A240" t="str">
            <v>192MB</v>
          </cell>
          <cell r="B240" t="str">
            <v>B</v>
          </cell>
          <cell r="C240" t="str">
            <v xml:space="preserve">LETICIA FUMIE KIDA                      </v>
          </cell>
          <cell r="D240">
            <v>0</v>
          </cell>
          <cell r="E240">
            <v>977.82</v>
          </cell>
          <cell r="F240">
            <v>0</v>
          </cell>
          <cell r="G240">
            <v>89.08</v>
          </cell>
          <cell r="H240">
            <v>0</v>
          </cell>
          <cell r="I240">
            <v>0</v>
          </cell>
          <cell r="J240">
            <v>-0.64</v>
          </cell>
          <cell r="K240">
            <v>1067.54</v>
          </cell>
        </row>
        <row r="241">
          <cell r="A241" t="str">
            <v>195B</v>
          </cell>
          <cell r="B241" t="str">
            <v>B</v>
          </cell>
          <cell r="C241" t="str">
            <v xml:space="preserve">ANTONIO CESAR DO AMARAL SECCHES         </v>
          </cell>
          <cell r="D241">
            <v>0.30299999999999999</v>
          </cell>
          <cell r="E241">
            <v>118696.91</v>
          </cell>
          <cell r="F241">
            <v>30021.599999999999</v>
          </cell>
          <cell r="G241">
            <v>11857.51</v>
          </cell>
          <cell r="H241">
            <v>0</v>
          </cell>
          <cell r="I241">
            <v>0</v>
          </cell>
          <cell r="J241">
            <v>45788.44</v>
          </cell>
          <cell r="K241">
            <v>114787.58</v>
          </cell>
        </row>
        <row r="242">
          <cell r="A242" t="str">
            <v>201B</v>
          </cell>
          <cell r="B242" t="str">
            <v>B</v>
          </cell>
          <cell r="C242" t="str">
            <v xml:space="preserve">NILVA ESPER                             </v>
          </cell>
          <cell r="D242">
            <v>0.30299999999999999</v>
          </cell>
          <cell r="E242">
            <v>23094.89</v>
          </cell>
          <cell r="F242">
            <v>0</v>
          </cell>
          <cell r="G242">
            <v>1379.51</v>
          </cell>
          <cell r="H242">
            <v>0</v>
          </cell>
          <cell r="I242">
            <v>0</v>
          </cell>
          <cell r="J242">
            <v>-10.09</v>
          </cell>
          <cell r="K242">
            <v>24484.49</v>
          </cell>
        </row>
        <row r="243">
          <cell r="A243" t="str">
            <v>202B</v>
          </cell>
          <cell r="B243" t="str">
            <v>B</v>
          </cell>
          <cell r="C243" t="str">
            <v xml:space="preserve">DANILO SANT´ANNA PEREIRA                </v>
          </cell>
          <cell r="D243">
            <v>0.30299999999999999</v>
          </cell>
          <cell r="E243">
            <v>27633.17</v>
          </cell>
          <cell r="F243">
            <v>0</v>
          </cell>
          <cell r="G243">
            <v>1086.3599999999999</v>
          </cell>
          <cell r="H243">
            <v>0</v>
          </cell>
          <cell r="I243">
            <v>0</v>
          </cell>
          <cell r="J243">
            <v>0</v>
          </cell>
          <cell r="K243">
            <v>28719.53</v>
          </cell>
        </row>
        <row r="244">
          <cell r="A244" t="str">
            <v>204B</v>
          </cell>
          <cell r="B244" t="str">
            <v>B</v>
          </cell>
          <cell r="C244" t="str">
            <v xml:space="preserve">LEONARDO FRAZÃO PRIETO                  </v>
          </cell>
          <cell r="D244">
            <v>0.29659999999999997</v>
          </cell>
          <cell r="E244">
            <v>143878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143878</v>
          </cell>
        </row>
        <row r="245">
          <cell r="A245" t="str">
            <v>205B</v>
          </cell>
          <cell r="B245" t="str">
            <v>B</v>
          </cell>
          <cell r="C245" t="str">
            <v xml:space="preserve">SONIA TARIFA                            </v>
          </cell>
          <cell r="D245">
            <v>0.30299999999999999</v>
          </cell>
          <cell r="E245">
            <v>20340</v>
          </cell>
          <cell r="F245">
            <v>0</v>
          </cell>
          <cell r="G245">
            <v>775.66</v>
          </cell>
          <cell r="H245">
            <v>0</v>
          </cell>
          <cell r="I245">
            <v>7.03</v>
          </cell>
          <cell r="J245">
            <v>-0.92</v>
          </cell>
          <cell r="K245">
            <v>21123.61</v>
          </cell>
        </row>
        <row r="246">
          <cell r="A246" t="str">
            <v>211B</v>
          </cell>
          <cell r="B246" t="str">
            <v>B</v>
          </cell>
          <cell r="C246" t="str">
            <v xml:space="preserve">GERTRUDES LOPES DE CAMPOS ALVES JUNIOR  </v>
          </cell>
          <cell r="D246">
            <v>0.30299999999999999</v>
          </cell>
          <cell r="E246">
            <v>30698.7</v>
          </cell>
          <cell r="F246">
            <v>0</v>
          </cell>
          <cell r="G246">
            <v>510.43</v>
          </cell>
          <cell r="H246">
            <v>0</v>
          </cell>
          <cell r="I246">
            <v>0</v>
          </cell>
          <cell r="J246">
            <v>-1.94</v>
          </cell>
          <cell r="K246">
            <v>31211.07</v>
          </cell>
        </row>
        <row r="247">
          <cell r="A247" t="str">
            <v>212B</v>
          </cell>
          <cell r="B247" t="str">
            <v>B</v>
          </cell>
          <cell r="C247" t="str">
            <v xml:space="preserve">MIRIAM HITOMI SIMOFUSA                  </v>
          </cell>
          <cell r="D247">
            <v>0.30299999999999999</v>
          </cell>
          <cell r="E247">
            <v>153364.76999999999</v>
          </cell>
          <cell r="F247">
            <v>88.71</v>
          </cell>
          <cell r="G247">
            <v>1094.93</v>
          </cell>
          <cell r="H247">
            <v>0</v>
          </cell>
          <cell r="I247">
            <v>0</v>
          </cell>
          <cell r="J247">
            <v>3565.01</v>
          </cell>
          <cell r="K247">
            <v>150983.4</v>
          </cell>
        </row>
        <row r="248">
          <cell r="A248" t="str">
            <v>212MB</v>
          </cell>
          <cell r="B248" t="str">
            <v>B</v>
          </cell>
          <cell r="C248" t="str">
            <v xml:space="preserve">MIRIAM HITOMI SIMOFUSA                  </v>
          </cell>
          <cell r="D248">
            <v>0</v>
          </cell>
          <cell r="E248">
            <v>4759.2</v>
          </cell>
          <cell r="F248">
            <v>0</v>
          </cell>
          <cell r="G248">
            <v>485.85</v>
          </cell>
          <cell r="H248">
            <v>0</v>
          </cell>
          <cell r="I248">
            <v>0</v>
          </cell>
          <cell r="J248">
            <v>-5.24</v>
          </cell>
          <cell r="K248">
            <v>5250.29</v>
          </cell>
        </row>
        <row r="249">
          <cell r="A249" t="str">
            <v>215B</v>
          </cell>
          <cell r="B249" t="str">
            <v>B</v>
          </cell>
          <cell r="C249" t="str">
            <v xml:space="preserve">JORGE LUIZ PERRETTI                     </v>
          </cell>
          <cell r="D249">
            <v>0.30299999999999999</v>
          </cell>
          <cell r="E249">
            <v>20636.060000000001</v>
          </cell>
          <cell r="F249">
            <v>0</v>
          </cell>
          <cell r="G249">
            <v>769.59</v>
          </cell>
          <cell r="H249">
            <v>0</v>
          </cell>
          <cell r="I249">
            <v>0</v>
          </cell>
          <cell r="J249">
            <v>-0.92</v>
          </cell>
          <cell r="K249">
            <v>21406.57</v>
          </cell>
        </row>
        <row r="250">
          <cell r="A250" t="str">
            <v>221B</v>
          </cell>
          <cell r="B250" t="str">
            <v>B</v>
          </cell>
          <cell r="C250" t="str">
            <v xml:space="preserve">CLOVIS PEISSAHK MANCZYK                 </v>
          </cell>
          <cell r="D250">
            <v>0.30299999999999999</v>
          </cell>
          <cell r="E250">
            <v>48779.44</v>
          </cell>
          <cell r="F250">
            <v>4152.2700000000004</v>
          </cell>
          <cell r="G250">
            <v>4231.57</v>
          </cell>
          <cell r="H250">
            <v>0</v>
          </cell>
          <cell r="I250">
            <v>1.34</v>
          </cell>
          <cell r="J250">
            <v>4603.63</v>
          </cell>
          <cell r="K250">
            <v>52560.99</v>
          </cell>
        </row>
        <row r="251">
          <cell r="A251" t="str">
            <v>221MB</v>
          </cell>
          <cell r="B251" t="str">
            <v>B</v>
          </cell>
          <cell r="C251" t="str">
            <v xml:space="preserve">CLOVIS PEISSAHK MANCZYK                 </v>
          </cell>
          <cell r="D251">
            <v>0</v>
          </cell>
          <cell r="E251">
            <v>247.78</v>
          </cell>
          <cell r="F251">
            <v>0</v>
          </cell>
          <cell r="G251">
            <v>25.77</v>
          </cell>
          <cell r="H251">
            <v>0</v>
          </cell>
          <cell r="I251">
            <v>0</v>
          </cell>
          <cell r="J251">
            <v>-0.08</v>
          </cell>
          <cell r="K251">
            <v>273.63</v>
          </cell>
        </row>
        <row r="252">
          <cell r="A252" t="str">
            <v>222B</v>
          </cell>
          <cell r="B252" t="str">
            <v>B</v>
          </cell>
          <cell r="C252" t="str">
            <v xml:space="preserve">SIMONE MENDES ROGERIO                   </v>
          </cell>
          <cell r="D252">
            <v>0.30299999999999999</v>
          </cell>
          <cell r="E252">
            <v>146268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146268</v>
          </cell>
        </row>
        <row r="253">
          <cell r="A253" t="str">
            <v>224B</v>
          </cell>
          <cell r="B253" t="str">
            <v>B</v>
          </cell>
          <cell r="C253" t="str">
            <v xml:space="preserve">WANDER MARQUES CUNHA                    </v>
          </cell>
          <cell r="D253">
            <v>0.29659999999999997</v>
          </cell>
          <cell r="E253">
            <v>26703.439999999999</v>
          </cell>
          <cell r="F253">
            <v>0</v>
          </cell>
          <cell r="G253">
            <v>462.06</v>
          </cell>
          <cell r="H253">
            <v>0</v>
          </cell>
          <cell r="I253">
            <v>0</v>
          </cell>
          <cell r="J253">
            <v>-0.48</v>
          </cell>
          <cell r="K253">
            <v>27165.98</v>
          </cell>
        </row>
        <row r="254">
          <cell r="A254" t="str">
            <v>224MB</v>
          </cell>
          <cell r="B254" t="str">
            <v>B</v>
          </cell>
          <cell r="C254" t="str">
            <v xml:space="preserve">WANDER MARQUES CUNHA                    </v>
          </cell>
          <cell r="D254">
            <v>0</v>
          </cell>
          <cell r="E254">
            <v>962.6</v>
          </cell>
          <cell r="F254">
            <v>0</v>
          </cell>
          <cell r="G254">
            <v>28.03</v>
          </cell>
          <cell r="H254">
            <v>0</v>
          </cell>
          <cell r="I254">
            <v>0</v>
          </cell>
          <cell r="J254">
            <v>-2.2000000000000002</v>
          </cell>
          <cell r="K254">
            <v>992.83</v>
          </cell>
        </row>
        <row r="255">
          <cell r="A255" t="str">
            <v>225B</v>
          </cell>
          <cell r="B255" t="str">
            <v>B</v>
          </cell>
          <cell r="C255" t="str">
            <v xml:space="preserve">MARINA YOKO TAKANO DE ARAUJO            </v>
          </cell>
          <cell r="D255">
            <v>0.30299999999999999</v>
          </cell>
          <cell r="E255">
            <v>38688.99</v>
          </cell>
          <cell r="F255">
            <v>0</v>
          </cell>
          <cell r="G255">
            <v>2507.85</v>
          </cell>
          <cell r="H255">
            <v>0</v>
          </cell>
          <cell r="I255">
            <v>8.1199999999999992</v>
          </cell>
          <cell r="J255">
            <v>0.91</v>
          </cell>
          <cell r="K255">
            <v>41204.050000000003</v>
          </cell>
        </row>
        <row r="256">
          <cell r="A256" t="str">
            <v>226B</v>
          </cell>
          <cell r="B256" t="str">
            <v>B</v>
          </cell>
          <cell r="C256" t="str">
            <v xml:space="preserve">RENATO DE ANDRADE                       </v>
          </cell>
          <cell r="D256">
            <v>0.30299999999999999</v>
          </cell>
          <cell r="E256">
            <v>21366.67</v>
          </cell>
          <cell r="F256">
            <v>0</v>
          </cell>
          <cell r="G256">
            <v>1228.96</v>
          </cell>
          <cell r="H256">
            <v>0</v>
          </cell>
          <cell r="I256">
            <v>0.89</v>
          </cell>
          <cell r="J256">
            <v>-7.87</v>
          </cell>
          <cell r="K256">
            <v>22604.39</v>
          </cell>
        </row>
        <row r="257">
          <cell r="A257" t="str">
            <v>226MB</v>
          </cell>
          <cell r="B257" t="str">
            <v>B</v>
          </cell>
          <cell r="C257" t="str">
            <v xml:space="preserve">RENATO DE ANDRADE                       </v>
          </cell>
          <cell r="D257">
            <v>0</v>
          </cell>
          <cell r="E257">
            <v>6863.72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6863.72</v>
          </cell>
        </row>
        <row r="258">
          <cell r="A258" t="str">
            <v>231B</v>
          </cell>
          <cell r="B258" t="str">
            <v>B</v>
          </cell>
          <cell r="C258" t="str">
            <v xml:space="preserve">MARIA INES MARTINS                      </v>
          </cell>
          <cell r="D258">
            <v>0.30299999999999999</v>
          </cell>
          <cell r="E258">
            <v>44830</v>
          </cell>
          <cell r="F258">
            <v>0</v>
          </cell>
          <cell r="G258">
            <v>1842.94</v>
          </cell>
          <cell r="H258">
            <v>0</v>
          </cell>
          <cell r="I258">
            <v>0</v>
          </cell>
          <cell r="J258">
            <v>0</v>
          </cell>
          <cell r="K258">
            <v>46672.94</v>
          </cell>
        </row>
        <row r="259">
          <cell r="A259" t="str">
            <v>231MB</v>
          </cell>
          <cell r="B259" t="str">
            <v>B</v>
          </cell>
          <cell r="C259" t="str">
            <v xml:space="preserve">MARIA INES MARTINS                      </v>
          </cell>
          <cell r="D259">
            <v>0</v>
          </cell>
          <cell r="E259">
            <v>5875.37</v>
          </cell>
          <cell r="F259">
            <v>0</v>
          </cell>
          <cell r="G259">
            <v>457.71</v>
          </cell>
          <cell r="H259">
            <v>0</v>
          </cell>
          <cell r="I259">
            <v>0</v>
          </cell>
          <cell r="J259">
            <v>0</v>
          </cell>
          <cell r="K259">
            <v>6333.08</v>
          </cell>
        </row>
        <row r="260">
          <cell r="A260" t="str">
            <v>232B</v>
          </cell>
          <cell r="B260" t="str">
            <v>B</v>
          </cell>
          <cell r="C260" t="str">
            <v xml:space="preserve">FERNANDO DIEDERICHSEN STICKEL           </v>
          </cell>
          <cell r="D260">
            <v>0.30299999999999999</v>
          </cell>
          <cell r="E260">
            <v>87148.86</v>
          </cell>
          <cell r="F260">
            <v>0</v>
          </cell>
          <cell r="G260">
            <v>1140.33</v>
          </cell>
          <cell r="H260">
            <v>0</v>
          </cell>
          <cell r="I260">
            <v>1.04</v>
          </cell>
          <cell r="J260">
            <v>0</v>
          </cell>
          <cell r="K260">
            <v>88290.23</v>
          </cell>
        </row>
        <row r="261">
          <cell r="A261" t="str">
            <v>232MB</v>
          </cell>
          <cell r="B261" t="str">
            <v>B</v>
          </cell>
          <cell r="C261" t="str">
            <v xml:space="preserve">FERNANDO DIEDERICHSEN STICKEL           </v>
          </cell>
          <cell r="D261">
            <v>0</v>
          </cell>
          <cell r="E261">
            <v>1051.5</v>
          </cell>
          <cell r="F261">
            <v>0</v>
          </cell>
          <cell r="G261">
            <v>119.14</v>
          </cell>
          <cell r="H261">
            <v>0</v>
          </cell>
          <cell r="I261">
            <v>0</v>
          </cell>
          <cell r="J261">
            <v>0</v>
          </cell>
          <cell r="K261">
            <v>1170.6400000000001</v>
          </cell>
        </row>
        <row r="262">
          <cell r="A262" t="str">
            <v>233B</v>
          </cell>
          <cell r="B262" t="str">
            <v>B</v>
          </cell>
          <cell r="C262" t="str">
            <v xml:space="preserve">FERNANDO DIEDERICHSEN STICKEL           </v>
          </cell>
          <cell r="D262">
            <v>0.29659999999999997</v>
          </cell>
          <cell r="E262">
            <v>84816.76</v>
          </cell>
          <cell r="F262">
            <v>0</v>
          </cell>
          <cell r="G262">
            <v>1108.33</v>
          </cell>
          <cell r="H262">
            <v>0</v>
          </cell>
          <cell r="I262">
            <v>1.01</v>
          </cell>
          <cell r="J262">
            <v>-1.03</v>
          </cell>
          <cell r="K262">
            <v>85927.13</v>
          </cell>
        </row>
        <row r="263">
          <cell r="A263" t="str">
            <v>233MB</v>
          </cell>
          <cell r="B263" t="str">
            <v>B</v>
          </cell>
          <cell r="C263" t="str">
            <v xml:space="preserve">FERNANDO DIEDERICHSEN STICKEL           </v>
          </cell>
          <cell r="D263">
            <v>0</v>
          </cell>
          <cell r="E263">
            <v>1009.5</v>
          </cell>
          <cell r="F263">
            <v>0</v>
          </cell>
          <cell r="G263">
            <v>114.39</v>
          </cell>
          <cell r="H263">
            <v>0</v>
          </cell>
          <cell r="I263">
            <v>0</v>
          </cell>
          <cell r="J263">
            <v>0</v>
          </cell>
          <cell r="K263">
            <v>1123.8900000000001</v>
          </cell>
        </row>
        <row r="264">
          <cell r="A264" t="str">
            <v>235B</v>
          </cell>
          <cell r="B264" t="str">
            <v>B</v>
          </cell>
          <cell r="C264" t="str">
            <v xml:space="preserve">FABIO FERNANDO DE ARAUJO                </v>
          </cell>
          <cell r="D264">
            <v>0.30299999999999999</v>
          </cell>
          <cell r="E264">
            <v>38690.22</v>
          </cell>
          <cell r="F264">
            <v>0</v>
          </cell>
          <cell r="G264">
            <v>2513.3200000000002</v>
          </cell>
          <cell r="H264">
            <v>0</v>
          </cell>
          <cell r="I264">
            <v>20.6</v>
          </cell>
          <cell r="J264">
            <v>0.91</v>
          </cell>
          <cell r="K264">
            <v>41223.230000000003</v>
          </cell>
        </row>
        <row r="265">
          <cell r="A265" t="str">
            <v>236B</v>
          </cell>
          <cell r="B265" t="str">
            <v>B</v>
          </cell>
          <cell r="C265" t="str">
            <v xml:space="preserve">HEITOR DE SOUZA LIMA JUNIOR             </v>
          </cell>
          <cell r="D265">
            <v>0.30299999999999999</v>
          </cell>
          <cell r="E265">
            <v>20212.89</v>
          </cell>
          <cell r="F265">
            <v>0</v>
          </cell>
          <cell r="G265">
            <v>990.92</v>
          </cell>
          <cell r="H265">
            <v>0</v>
          </cell>
          <cell r="I265">
            <v>0</v>
          </cell>
          <cell r="J265">
            <v>0</v>
          </cell>
          <cell r="K265">
            <v>21203.81</v>
          </cell>
        </row>
        <row r="266">
          <cell r="A266" t="str">
            <v>236MB</v>
          </cell>
          <cell r="B266" t="str">
            <v>B</v>
          </cell>
          <cell r="C266" t="str">
            <v xml:space="preserve">HEITOR DE SOUZA LIMA JUNIOR             </v>
          </cell>
          <cell r="D266">
            <v>0</v>
          </cell>
          <cell r="E266">
            <v>176.2</v>
          </cell>
          <cell r="F266">
            <v>0</v>
          </cell>
          <cell r="G266">
            <v>16.41</v>
          </cell>
          <cell r="H266">
            <v>0</v>
          </cell>
          <cell r="I266">
            <v>0</v>
          </cell>
          <cell r="J266">
            <v>-0.69</v>
          </cell>
          <cell r="K266">
            <v>193.3</v>
          </cell>
        </row>
        <row r="267">
          <cell r="A267" t="str">
            <v>238B</v>
          </cell>
          <cell r="B267" t="str">
            <v>B</v>
          </cell>
          <cell r="C267" t="str">
            <v xml:space="preserve">YIH YU CHUAN                            </v>
          </cell>
          <cell r="D267">
            <v>0.29659999999999997</v>
          </cell>
          <cell r="E267">
            <v>67129.19</v>
          </cell>
          <cell r="F267">
            <v>0</v>
          </cell>
          <cell r="G267">
            <v>5117.6000000000004</v>
          </cell>
          <cell r="H267">
            <v>0</v>
          </cell>
          <cell r="I267">
            <v>0</v>
          </cell>
          <cell r="J267">
            <v>-0.01</v>
          </cell>
          <cell r="K267">
            <v>72246.8</v>
          </cell>
        </row>
        <row r="268">
          <cell r="A268" t="str">
            <v>241B</v>
          </cell>
          <cell r="B268" t="str">
            <v>B</v>
          </cell>
          <cell r="C268" t="str">
            <v xml:space="preserve">ROSELI MISSAE TAKAGUI UENO              </v>
          </cell>
          <cell r="D268">
            <v>0.30299999999999999</v>
          </cell>
          <cell r="E268">
            <v>58465.56</v>
          </cell>
          <cell r="F268">
            <v>0</v>
          </cell>
          <cell r="G268">
            <v>354.98</v>
          </cell>
          <cell r="H268">
            <v>0</v>
          </cell>
          <cell r="I268">
            <v>0</v>
          </cell>
          <cell r="J268">
            <v>-18.53</v>
          </cell>
          <cell r="K268">
            <v>58839.07</v>
          </cell>
        </row>
        <row r="269">
          <cell r="A269" t="str">
            <v>241MB</v>
          </cell>
          <cell r="B269" t="str">
            <v>B</v>
          </cell>
          <cell r="C269" t="str">
            <v xml:space="preserve">ROSELI MISSAE TAKAGUI UENO              </v>
          </cell>
          <cell r="D269">
            <v>0</v>
          </cell>
          <cell r="E269">
            <v>435.53</v>
          </cell>
          <cell r="F269">
            <v>0</v>
          </cell>
          <cell r="G269">
            <v>15.63</v>
          </cell>
          <cell r="H269">
            <v>0</v>
          </cell>
          <cell r="I269">
            <v>0</v>
          </cell>
          <cell r="J269">
            <v>-0.7</v>
          </cell>
          <cell r="K269">
            <v>451.86</v>
          </cell>
        </row>
        <row r="270">
          <cell r="A270" t="str">
            <v>242B</v>
          </cell>
          <cell r="B270" t="str">
            <v>B</v>
          </cell>
          <cell r="C270" t="str">
            <v xml:space="preserve">JOSEPH SIMON                            </v>
          </cell>
          <cell r="D270">
            <v>0.30299999999999999</v>
          </cell>
          <cell r="E270">
            <v>146027.35999999999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146027.35999999999</v>
          </cell>
        </row>
        <row r="271">
          <cell r="A271" t="str">
            <v>244B</v>
          </cell>
          <cell r="B271" t="str">
            <v>B</v>
          </cell>
          <cell r="C271" t="str">
            <v xml:space="preserve">KIYOSHI YAMADA                          </v>
          </cell>
          <cell r="D271">
            <v>0.29659999999999997</v>
          </cell>
          <cell r="E271">
            <v>30007.46</v>
          </cell>
          <cell r="F271">
            <v>0</v>
          </cell>
          <cell r="G271">
            <v>543.29</v>
          </cell>
          <cell r="H271">
            <v>0</v>
          </cell>
          <cell r="I271">
            <v>0</v>
          </cell>
          <cell r="J271">
            <v>-3.21</v>
          </cell>
          <cell r="K271">
            <v>30553.96</v>
          </cell>
        </row>
        <row r="272">
          <cell r="A272" t="str">
            <v>244MB</v>
          </cell>
          <cell r="B272" t="str">
            <v>B</v>
          </cell>
          <cell r="C272" t="str">
            <v xml:space="preserve">KIYOSHI YAMADA                          </v>
          </cell>
          <cell r="D272">
            <v>0</v>
          </cell>
          <cell r="E272">
            <v>121.54</v>
          </cell>
          <cell r="F272">
            <v>0</v>
          </cell>
          <cell r="G272">
            <v>4.5599999999999996</v>
          </cell>
          <cell r="H272">
            <v>0</v>
          </cell>
          <cell r="I272">
            <v>0</v>
          </cell>
          <cell r="J272">
            <v>0</v>
          </cell>
          <cell r="K272">
            <v>126.1</v>
          </cell>
        </row>
        <row r="273">
          <cell r="A273" t="str">
            <v>245B</v>
          </cell>
          <cell r="B273" t="str">
            <v>B</v>
          </cell>
          <cell r="C273" t="str">
            <v xml:space="preserve">EDILENE CASTILHO                        </v>
          </cell>
          <cell r="D273">
            <v>0.30299999999999999</v>
          </cell>
          <cell r="E273">
            <v>145217.28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145217.28</v>
          </cell>
        </row>
        <row r="274">
          <cell r="A274" t="str">
            <v>245MB</v>
          </cell>
          <cell r="B274" t="str">
            <v>B</v>
          </cell>
          <cell r="C274" t="str">
            <v xml:space="preserve">EDILENE CASTILHO                        </v>
          </cell>
          <cell r="D274">
            <v>0</v>
          </cell>
          <cell r="E274">
            <v>669.5</v>
          </cell>
          <cell r="F274">
            <v>0</v>
          </cell>
          <cell r="G274">
            <v>58.26</v>
          </cell>
          <cell r="H274">
            <v>0</v>
          </cell>
          <cell r="I274">
            <v>0</v>
          </cell>
          <cell r="J274">
            <v>26.98</v>
          </cell>
          <cell r="K274">
            <v>700.78</v>
          </cell>
        </row>
        <row r="275">
          <cell r="A275" t="str">
            <v>246B</v>
          </cell>
          <cell r="B275" t="str">
            <v>B</v>
          </cell>
          <cell r="C275" t="str">
            <v xml:space="preserve">ADRIANO OLIVEIRA DOS SANTOS             </v>
          </cell>
          <cell r="D275">
            <v>0.30299999999999999</v>
          </cell>
          <cell r="E275">
            <v>33754.26</v>
          </cell>
          <cell r="F275">
            <v>0</v>
          </cell>
          <cell r="G275">
            <v>990.71</v>
          </cell>
          <cell r="H275">
            <v>0</v>
          </cell>
          <cell r="I275">
            <v>0</v>
          </cell>
          <cell r="J275">
            <v>0</v>
          </cell>
          <cell r="K275">
            <v>34744.97</v>
          </cell>
        </row>
        <row r="276">
          <cell r="A276" t="str">
            <v>251B</v>
          </cell>
          <cell r="B276" t="str">
            <v>B</v>
          </cell>
          <cell r="C276" t="str">
            <v xml:space="preserve">NAUE VALERIA FERRARI FRANCESCONI        </v>
          </cell>
          <cell r="D276">
            <v>0.30299999999999999</v>
          </cell>
          <cell r="E276">
            <v>15076.8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15076.8</v>
          </cell>
        </row>
        <row r="277">
          <cell r="A277" t="str">
            <v>252B</v>
          </cell>
          <cell r="B277" t="str">
            <v>B</v>
          </cell>
          <cell r="C277" t="str">
            <v xml:space="preserve">ARIOSVALDO SILVA CARNEIRO               </v>
          </cell>
          <cell r="D277">
            <v>0.30299999999999999</v>
          </cell>
          <cell r="E277">
            <v>30101.77</v>
          </cell>
          <cell r="F277">
            <v>0</v>
          </cell>
          <cell r="G277">
            <v>1821.32</v>
          </cell>
          <cell r="H277">
            <v>0</v>
          </cell>
          <cell r="I277">
            <v>68.790000000000006</v>
          </cell>
          <cell r="J277">
            <v>0.68</v>
          </cell>
          <cell r="K277">
            <v>31991.200000000001</v>
          </cell>
        </row>
        <row r="278">
          <cell r="A278" t="str">
            <v>253B</v>
          </cell>
          <cell r="B278" t="str">
            <v>B</v>
          </cell>
          <cell r="C278" t="str">
            <v xml:space="preserve">ROGERIO BATISTA ADELINO                 </v>
          </cell>
          <cell r="D278">
            <v>0.29659999999999997</v>
          </cell>
          <cell r="E278">
            <v>17662.72</v>
          </cell>
          <cell r="F278">
            <v>0</v>
          </cell>
          <cell r="G278">
            <v>151.21</v>
          </cell>
          <cell r="H278">
            <v>0</v>
          </cell>
          <cell r="I278">
            <v>0</v>
          </cell>
          <cell r="J278">
            <v>82.03</v>
          </cell>
          <cell r="K278">
            <v>17731.900000000001</v>
          </cell>
        </row>
        <row r="279">
          <cell r="A279" t="str">
            <v>255B</v>
          </cell>
          <cell r="B279" t="str">
            <v>B</v>
          </cell>
          <cell r="C279" t="str">
            <v xml:space="preserve">SIMONE MENDES ROGERIO                   </v>
          </cell>
          <cell r="D279">
            <v>0.30299999999999999</v>
          </cell>
          <cell r="E279">
            <v>143400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143400</v>
          </cell>
        </row>
        <row r="280">
          <cell r="A280" t="str">
            <v>256B</v>
          </cell>
          <cell r="B280" t="str">
            <v>B</v>
          </cell>
          <cell r="C280" t="str">
            <v xml:space="preserve">ELAINE APARECIDA DE OLIVEIRA            </v>
          </cell>
          <cell r="D280">
            <v>0.30299999999999999</v>
          </cell>
          <cell r="E280">
            <v>131697.60000000001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131697.60000000001</v>
          </cell>
        </row>
        <row r="281">
          <cell r="A281" t="str">
            <v>92G</v>
          </cell>
          <cell r="B281" t="str">
            <v>G</v>
          </cell>
          <cell r="C281" t="str">
            <v xml:space="preserve">JOSEPH SIMON                            </v>
          </cell>
          <cell r="D281">
            <v>4.6800000000000001E-2</v>
          </cell>
          <cell r="E281">
            <v>27752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-0.33</v>
          </cell>
          <cell r="K281">
            <v>27752.33</v>
          </cell>
        </row>
        <row r="282">
          <cell r="A282" t="str">
            <v>143G</v>
          </cell>
          <cell r="B282" t="str">
            <v>G</v>
          </cell>
          <cell r="C282" t="str">
            <v xml:space="preserve">NAUE VALERIA FERRARI FRANCESCONI        </v>
          </cell>
          <cell r="D282">
            <v>4.6800000000000001E-2</v>
          </cell>
          <cell r="E282">
            <v>6076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0.01</v>
          </cell>
          <cell r="K282">
            <v>6075.99</v>
          </cell>
        </row>
        <row r="283">
          <cell r="A283" t="str">
            <v>146G</v>
          </cell>
          <cell r="B283" t="str">
            <v>G</v>
          </cell>
          <cell r="C283" t="str">
            <v xml:space="preserve">EDSON BORGES                            </v>
          </cell>
          <cell r="D283">
            <v>4.6800000000000001E-2</v>
          </cell>
          <cell r="E283">
            <v>27558.400000000001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27558.400000000001</v>
          </cell>
        </row>
        <row r="284">
          <cell r="A284" t="str">
            <v>173G</v>
          </cell>
          <cell r="B284" t="str">
            <v>G</v>
          </cell>
          <cell r="C284" t="str">
            <v xml:space="preserve">EDSON BORGES                            </v>
          </cell>
          <cell r="D284">
            <v>4.6800000000000001E-2</v>
          </cell>
          <cell r="E284">
            <v>27558.400000000001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27558.400000000001</v>
          </cell>
        </row>
        <row r="285">
          <cell r="A285" t="str">
            <v>174G</v>
          </cell>
          <cell r="B285" t="str">
            <v>G</v>
          </cell>
          <cell r="C285" t="str">
            <v xml:space="preserve">FABIO FERNANDO DE ARAUJO                </v>
          </cell>
          <cell r="D285">
            <v>4.6800000000000001E-2</v>
          </cell>
          <cell r="E285">
            <v>13362.66</v>
          </cell>
          <cell r="F285">
            <v>0</v>
          </cell>
          <cell r="G285">
            <v>876.81</v>
          </cell>
          <cell r="H285">
            <v>0</v>
          </cell>
          <cell r="I285">
            <v>3.1</v>
          </cell>
          <cell r="J285">
            <v>0.39</v>
          </cell>
          <cell r="K285">
            <v>14242.18</v>
          </cell>
        </row>
        <row r="286">
          <cell r="A286" t="str">
            <v>185G</v>
          </cell>
          <cell r="B286" t="str">
            <v>G</v>
          </cell>
          <cell r="C286" t="str">
            <v xml:space="preserve">FABIO FERNANDO DE ARAUJO                </v>
          </cell>
          <cell r="D286">
            <v>4.6800000000000001E-2</v>
          </cell>
          <cell r="E286">
            <v>13362.66</v>
          </cell>
          <cell r="F286">
            <v>0</v>
          </cell>
          <cell r="G286">
            <v>876.81</v>
          </cell>
          <cell r="H286">
            <v>0</v>
          </cell>
          <cell r="I286">
            <v>3.1</v>
          </cell>
          <cell r="J286">
            <v>0.39</v>
          </cell>
          <cell r="K286">
            <v>14242.18</v>
          </cell>
        </row>
        <row r="287">
          <cell r="A287" t="str">
            <v>187G</v>
          </cell>
          <cell r="B287" t="str">
            <v>G</v>
          </cell>
          <cell r="C287" t="str">
            <v xml:space="preserve">ROSANGELA DOS SANTOS                    </v>
          </cell>
          <cell r="D287">
            <v>4.6800000000000001E-2</v>
          </cell>
          <cell r="E287">
            <v>7346.96</v>
          </cell>
          <cell r="F287">
            <v>0</v>
          </cell>
          <cell r="G287">
            <v>413.66</v>
          </cell>
          <cell r="H287">
            <v>0</v>
          </cell>
          <cell r="I287">
            <v>0.17</v>
          </cell>
          <cell r="J287">
            <v>0.36</v>
          </cell>
          <cell r="K287">
            <v>7760.43</v>
          </cell>
        </row>
        <row r="288">
          <cell r="A288" t="str">
            <v>192G</v>
          </cell>
          <cell r="B288" t="str">
            <v>G</v>
          </cell>
          <cell r="C288" t="str">
            <v xml:space="preserve">LISANA PALUDO MONDIN                    </v>
          </cell>
          <cell r="D288">
            <v>4.0300000000000002E-2</v>
          </cell>
          <cell r="E288">
            <v>28333.360000000001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28333.360000000001</v>
          </cell>
        </row>
        <row r="289">
          <cell r="A289" t="str">
            <v>193G</v>
          </cell>
          <cell r="B289" t="str">
            <v>G</v>
          </cell>
          <cell r="C289" t="str">
            <v xml:space="preserve">FERNANDO ANTONIO JUSTO                  </v>
          </cell>
          <cell r="D289">
            <v>4.6800000000000001E-2</v>
          </cell>
          <cell r="E289">
            <v>13928.48</v>
          </cell>
          <cell r="F289">
            <v>0</v>
          </cell>
          <cell r="G289">
            <v>922.72</v>
          </cell>
          <cell r="H289">
            <v>0</v>
          </cell>
          <cell r="I289">
            <v>0.79</v>
          </cell>
          <cell r="J289">
            <v>-22.79</v>
          </cell>
          <cell r="K289">
            <v>14874.78</v>
          </cell>
        </row>
        <row r="290">
          <cell r="A290" t="str">
            <v>194G</v>
          </cell>
          <cell r="B290" t="str">
            <v>G</v>
          </cell>
          <cell r="C290" t="str">
            <v xml:space="preserve">WANDER MARQUES CUNHA                    </v>
          </cell>
          <cell r="D290">
            <v>4.6800000000000001E-2</v>
          </cell>
          <cell r="E290">
            <v>7020</v>
          </cell>
          <cell r="F290">
            <v>0</v>
          </cell>
          <cell r="G290">
            <v>116.07</v>
          </cell>
          <cell r="H290">
            <v>0</v>
          </cell>
          <cell r="I290">
            <v>0</v>
          </cell>
          <cell r="J290">
            <v>-0.4</v>
          </cell>
          <cell r="K290">
            <v>7136.47</v>
          </cell>
        </row>
        <row r="291">
          <cell r="A291" t="str">
            <v>195G</v>
          </cell>
          <cell r="B291" t="str">
            <v>G</v>
          </cell>
          <cell r="C291" t="str">
            <v xml:space="preserve">CARLO ERNESTO MARIA PARETO              </v>
          </cell>
          <cell r="D291">
            <v>4.6800000000000001E-2</v>
          </cell>
          <cell r="E291">
            <v>4598.4799999999996</v>
          </cell>
          <cell r="F291">
            <v>0</v>
          </cell>
          <cell r="G291">
            <v>34.85</v>
          </cell>
          <cell r="H291">
            <v>0</v>
          </cell>
          <cell r="I291">
            <v>0</v>
          </cell>
          <cell r="J291">
            <v>0</v>
          </cell>
          <cell r="K291">
            <v>4633.33</v>
          </cell>
        </row>
        <row r="292">
          <cell r="A292" t="str">
            <v>197G</v>
          </cell>
          <cell r="B292" t="str">
            <v>G</v>
          </cell>
          <cell r="C292" t="str">
            <v xml:space="preserve">JOSE NILO DE MOURA PADILHA              </v>
          </cell>
          <cell r="D292">
            <v>4.6800000000000001E-2</v>
          </cell>
          <cell r="E292">
            <v>12307</v>
          </cell>
          <cell r="F292">
            <v>0</v>
          </cell>
          <cell r="G292">
            <v>529.5</v>
          </cell>
          <cell r="H292">
            <v>0</v>
          </cell>
          <cell r="I292">
            <v>24.33</v>
          </cell>
          <cell r="J292">
            <v>-0.36</v>
          </cell>
          <cell r="K292">
            <v>12861.19</v>
          </cell>
        </row>
        <row r="293">
          <cell r="A293" t="str">
            <v>284G</v>
          </cell>
          <cell r="B293" t="str">
            <v>G</v>
          </cell>
          <cell r="C293" t="str">
            <v xml:space="preserve">ALEXANDRE ITIRO KARIYA                  </v>
          </cell>
          <cell r="D293">
            <v>4.6800000000000001E-2</v>
          </cell>
          <cell r="E293">
            <v>7133.76</v>
          </cell>
          <cell r="F293">
            <v>0</v>
          </cell>
          <cell r="G293">
            <v>436.14</v>
          </cell>
          <cell r="H293">
            <v>30.99</v>
          </cell>
          <cell r="I293">
            <v>57.54</v>
          </cell>
          <cell r="J293">
            <v>0</v>
          </cell>
          <cell r="K293">
            <v>7658.43</v>
          </cell>
        </row>
        <row r="294">
          <cell r="A294" t="str">
            <v>304G</v>
          </cell>
          <cell r="B294" t="str">
            <v>G</v>
          </cell>
          <cell r="C294" t="str">
            <v xml:space="preserve">JOSE CARLOS DA SILVEIRA PINHEIRO NETO   </v>
          </cell>
          <cell r="D294">
            <v>4.6800000000000001E-2</v>
          </cell>
          <cell r="E294">
            <v>6173.76</v>
          </cell>
          <cell r="F294">
            <v>0</v>
          </cell>
          <cell r="G294">
            <v>431.27</v>
          </cell>
          <cell r="H294">
            <v>0</v>
          </cell>
          <cell r="I294">
            <v>0</v>
          </cell>
          <cell r="J294">
            <v>-7.0000000000000007E-2</v>
          </cell>
          <cell r="K294">
            <v>6605.1</v>
          </cell>
        </row>
        <row r="295">
          <cell r="A295" t="str">
            <v>306G</v>
          </cell>
          <cell r="B295" t="str">
            <v>G</v>
          </cell>
          <cell r="C295" t="str">
            <v xml:space="preserve">PAULO RENATO DA SILVA                   </v>
          </cell>
          <cell r="D295">
            <v>4.6800000000000001E-2</v>
          </cell>
          <cell r="E295">
            <v>13856</v>
          </cell>
          <cell r="F295">
            <v>0</v>
          </cell>
          <cell r="G295">
            <v>125.91</v>
          </cell>
          <cell r="H295">
            <v>0</v>
          </cell>
          <cell r="I295">
            <v>0.28999999999999998</v>
          </cell>
          <cell r="J295">
            <v>0</v>
          </cell>
          <cell r="K295">
            <v>13982.2</v>
          </cell>
        </row>
      </sheetData>
      <sheetData sheetId="4"/>
      <sheetData sheetId="5" refreshError="1">
        <row r="2">
          <cell r="A2" t="str">
            <v>Empreendimento</v>
          </cell>
          <cell r="C2" t="str">
            <v xml:space="preserve">C91  </v>
          </cell>
          <cell r="D2" t="str">
            <v xml:space="preserve">PEIXOTO GOMIDE I    </v>
          </cell>
          <cell r="H2">
            <v>38352</v>
          </cell>
        </row>
        <row r="3">
          <cell r="A3" t="str">
            <v>Bloco</v>
          </cell>
          <cell r="C3" t="str">
            <v>A</v>
          </cell>
          <cell r="D3" t="str">
            <v xml:space="preserve">WEST SIDE                          </v>
          </cell>
        </row>
        <row r="4">
          <cell r="A4" t="str">
            <v>UND</v>
          </cell>
          <cell r="C4" t="str">
            <v>TIPO</v>
          </cell>
          <cell r="D4" t="str">
            <v>CLIENTE</v>
          </cell>
          <cell r="E4" t="str">
            <v>PRINCIPAL</v>
          </cell>
          <cell r="F4" t="str">
            <v>VMA PRINCIPAL</v>
          </cell>
          <cell r="G4" t="str">
            <v>JUROS T.PRICE</v>
          </cell>
          <cell r="H4" t="str">
            <v>ACRESCIMO</v>
          </cell>
          <cell r="I4" t="str">
            <v>SALDO DEVEDOR</v>
          </cell>
        </row>
        <row r="5">
          <cell r="A5" t="str">
            <v>11A</v>
          </cell>
          <cell r="B5" t="str">
            <v>A</v>
          </cell>
          <cell r="C5" t="str">
            <v xml:space="preserve">APTO      </v>
          </cell>
          <cell r="D5" t="str">
            <v xml:space="preserve">VERA LUCIA FONSECA DE CAMARGO NEVES     </v>
          </cell>
          <cell r="E5">
            <v>99320</v>
          </cell>
          <cell r="F5">
            <v>12419.074553719944</v>
          </cell>
          <cell r="G5">
            <v>0</v>
          </cell>
          <cell r="H5">
            <v>85.551846280050086</v>
          </cell>
          <cell r="I5">
            <v>111824.62639999999</v>
          </cell>
        </row>
        <row r="6">
          <cell r="A6" t="str">
            <v>011MA</v>
          </cell>
          <cell r="B6" t="str">
            <v>A</v>
          </cell>
          <cell r="C6" t="str">
            <v xml:space="preserve">APTO      </v>
          </cell>
          <cell r="D6" t="str">
            <v xml:space="preserve">VERA LUCIA FONSECA DE CAMARGO NEVES     </v>
          </cell>
          <cell r="E6">
            <v>1853.34</v>
          </cell>
          <cell r="F6">
            <v>231.74353235391936</v>
          </cell>
          <cell r="G6">
            <v>0</v>
          </cell>
          <cell r="H6">
            <v>-231.76023235391949</v>
          </cell>
          <cell r="I6">
            <v>1853.3233</v>
          </cell>
        </row>
        <row r="7">
          <cell r="A7" t="str">
            <v>12A</v>
          </cell>
          <cell r="B7" t="str">
            <v>A</v>
          </cell>
          <cell r="C7" t="str">
            <v xml:space="preserve">APTO      </v>
          </cell>
          <cell r="D7" t="str">
            <v xml:space="preserve">JURANDYR MIGUEL CARVALHO                </v>
          </cell>
          <cell r="E7">
            <v>162430</v>
          </cell>
          <cell r="F7">
            <v>7236.0274191887929</v>
          </cell>
          <cell r="G7">
            <v>0</v>
          </cell>
          <cell r="H7">
            <v>4.7180811199723394E-2</v>
          </cell>
          <cell r="I7">
            <v>169666.07459999999</v>
          </cell>
        </row>
        <row r="8">
          <cell r="A8" t="str">
            <v>13A</v>
          </cell>
          <cell r="B8" t="str">
            <v>A</v>
          </cell>
          <cell r="C8" t="str">
            <v xml:space="preserve">APTO      </v>
          </cell>
          <cell r="D8" t="str">
            <v xml:space="preserve">MARIA ANTONIA DO ESPIRITO SANTO         </v>
          </cell>
          <cell r="E8">
            <v>139150</v>
          </cell>
          <cell r="F8">
            <v>17399.458559707284</v>
          </cell>
          <cell r="G8">
            <v>0</v>
          </cell>
          <cell r="H8">
            <v>-30.280059707274631</v>
          </cell>
          <cell r="I8">
            <v>156519.17850000001</v>
          </cell>
        </row>
        <row r="9">
          <cell r="A9" t="str">
            <v>14A</v>
          </cell>
          <cell r="B9" t="str">
            <v>A</v>
          </cell>
          <cell r="C9" t="str">
            <v xml:space="preserve">APTO      </v>
          </cell>
          <cell r="D9" t="str">
            <v xml:space="preserve">REGINALDO VIEIRA                        </v>
          </cell>
          <cell r="E9">
            <v>156530</v>
          </cell>
          <cell r="F9">
            <v>19572.671565583747</v>
          </cell>
          <cell r="G9">
            <v>0</v>
          </cell>
          <cell r="H9">
            <v>-16.780765583753237</v>
          </cell>
          <cell r="I9">
            <v>176085.89079999999</v>
          </cell>
        </row>
        <row r="10">
          <cell r="A10" t="str">
            <v>21A</v>
          </cell>
          <cell r="B10" t="str">
            <v>A</v>
          </cell>
          <cell r="C10" t="str">
            <v xml:space="preserve">APTO      </v>
          </cell>
          <cell r="D10" t="str">
            <v xml:space="preserve">RENATO ROCHA VIEIRA                     </v>
          </cell>
          <cell r="E10">
            <v>162540</v>
          </cell>
          <cell r="F10">
            <v>20324.16812285177</v>
          </cell>
          <cell r="G10">
            <v>0</v>
          </cell>
          <cell r="H10">
            <v>2.0730771482194541</v>
          </cell>
          <cell r="I10">
            <v>182866.24119999999</v>
          </cell>
        </row>
        <row r="11">
          <cell r="A11" t="str">
            <v>021MA</v>
          </cell>
          <cell r="B11" t="str">
            <v>A</v>
          </cell>
          <cell r="C11" t="str">
            <v xml:space="preserve">APTO      </v>
          </cell>
          <cell r="D11" t="str">
            <v xml:space="preserve">RENATO ROCHA VIEIRA                     </v>
          </cell>
          <cell r="E11">
            <v>0</v>
          </cell>
          <cell r="F11">
            <v>0</v>
          </cell>
          <cell r="G11">
            <v>0</v>
          </cell>
          <cell r="H11">
            <v>0.48699999999999999</v>
          </cell>
          <cell r="I11">
            <v>0.48699999999999999</v>
          </cell>
        </row>
        <row r="12">
          <cell r="A12" t="str">
            <v>22A</v>
          </cell>
          <cell r="B12" t="str">
            <v>A</v>
          </cell>
          <cell r="C12" t="str">
            <v xml:space="preserve">APTO      </v>
          </cell>
          <cell r="D12" t="str">
            <v xml:space="preserve">PRISCILA HERNANDEZ ROCHA VIEIRA         </v>
          </cell>
          <cell r="E12">
            <v>162540</v>
          </cell>
          <cell r="F12">
            <v>20324.16812285177</v>
          </cell>
          <cell r="G12">
            <v>0</v>
          </cell>
          <cell r="H12">
            <v>-3.1322228517819894</v>
          </cell>
          <cell r="I12">
            <v>182861.03589999999</v>
          </cell>
        </row>
        <row r="13">
          <cell r="A13" t="str">
            <v>022MA</v>
          </cell>
          <cell r="B13" t="str">
            <v>A</v>
          </cell>
          <cell r="C13" t="str">
            <v xml:space="preserve">APTO      </v>
          </cell>
          <cell r="D13" t="str">
            <v xml:space="preserve">PRISCILA HERNANDEZ ROCHA VIEIRA         </v>
          </cell>
          <cell r="E13">
            <v>313.01</v>
          </cell>
          <cell r="F13">
            <v>39.139091079942375</v>
          </cell>
          <cell r="G13">
            <v>0</v>
          </cell>
          <cell r="H13">
            <v>0.65330892005761143</v>
          </cell>
          <cell r="I13">
            <v>352.80239999999998</v>
          </cell>
        </row>
        <row r="14">
          <cell r="A14" t="str">
            <v>23A</v>
          </cell>
          <cell r="B14" t="str">
            <v>A</v>
          </cell>
          <cell r="C14" t="str">
            <v xml:space="preserve">APTO      </v>
          </cell>
          <cell r="D14" t="str">
            <v xml:space="preserve">SILVIO CESAR BOCHNIA                    </v>
          </cell>
          <cell r="E14">
            <v>0</v>
          </cell>
          <cell r="F14">
            <v>0</v>
          </cell>
          <cell r="G14">
            <v>0</v>
          </cell>
          <cell r="H14">
            <v>6.0900000000000003E-2</v>
          </cell>
          <cell r="I14">
            <v>6.0900000000000003E-2</v>
          </cell>
        </row>
        <row r="15">
          <cell r="A15" t="str">
            <v>24A</v>
          </cell>
          <cell r="B15" t="str">
            <v>A</v>
          </cell>
          <cell r="C15" t="str">
            <v xml:space="preserve">APTO      </v>
          </cell>
          <cell r="D15" t="str">
            <v xml:space="preserve">GIANCARLO HANNUD                        </v>
          </cell>
          <cell r="E15">
            <v>50000</v>
          </cell>
          <cell r="F15">
            <v>6252.0512251912714</v>
          </cell>
          <cell r="G15">
            <v>0</v>
          </cell>
          <cell r="H15">
            <v>-6410.0539251912687</v>
          </cell>
          <cell r="I15">
            <v>49841.997300000003</v>
          </cell>
        </row>
        <row r="16">
          <cell r="A16" t="str">
            <v>31A</v>
          </cell>
          <cell r="B16" t="str">
            <v>A</v>
          </cell>
          <cell r="C16" t="str">
            <v xml:space="preserve">APTO      </v>
          </cell>
          <cell r="D16" t="str">
            <v xml:space="preserve">MONICA SCHIABELLO                       </v>
          </cell>
          <cell r="E16">
            <v>128742.84</v>
          </cell>
          <cell r="F16">
            <v>16098.136611132082</v>
          </cell>
          <cell r="G16">
            <v>0</v>
          </cell>
          <cell r="H16">
            <v>29.391688867923222</v>
          </cell>
          <cell r="I16">
            <v>144870.3683</v>
          </cell>
        </row>
        <row r="17">
          <cell r="A17" t="str">
            <v>32A</v>
          </cell>
          <cell r="B17" t="str">
            <v>A</v>
          </cell>
          <cell r="C17" t="str">
            <v xml:space="preserve">APTO      </v>
          </cell>
          <cell r="D17" t="str">
            <v xml:space="preserve">ANA ROZA VIER                           </v>
          </cell>
          <cell r="E17">
            <v>125640</v>
          </cell>
          <cell r="F17">
            <v>15710.154318660616</v>
          </cell>
          <cell r="G17">
            <v>0</v>
          </cell>
          <cell r="H17">
            <v>9.7541813393745542</v>
          </cell>
          <cell r="I17">
            <v>141359.90849999999</v>
          </cell>
        </row>
        <row r="18">
          <cell r="A18" t="str">
            <v>33A</v>
          </cell>
          <cell r="B18" t="str">
            <v>A</v>
          </cell>
          <cell r="C18" t="str">
            <v xml:space="preserve">APTO      </v>
          </cell>
          <cell r="D18" t="str">
            <v xml:space="preserve">BENITO MORELLI FILHO                    </v>
          </cell>
          <cell r="E18">
            <v>159688.24</v>
          </cell>
          <cell r="F18">
            <v>18528.246173790641</v>
          </cell>
          <cell r="G18">
            <v>0</v>
          </cell>
          <cell r="H18">
            <v>63.932826209362247</v>
          </cell>
          <cell r="I18">
            <v>178280.41899999999</v>
          </cell>
        </row>
        <row r="19">
          <cell r="A19" t="str">
            <v>34A</v>
          </cell>
          <cell r="B19" t="str">
            <v>A</v>
          </cell>
          <cell r="C19" t="str">
            <v xml:space="preserve">APTO      </v>
          </cell>
          <cell r="D19" t="str">
            <v xml:space="preserve">SUELY RIENZI                            </v>
          </cell>
          <cell r="E19">
            <v>138000</v>
          </cell>
          <cell r="F19">
            <v>17255.661381527909</v>
          </cell>
          <cell r="G19">
            <v>0</v>
          </cell>
          <cell r="H19">
            <v>2.8345184721001715</v>
          </cell>
          <cell r="I19">
            <v>155258.49590000001</v>
          </cell>
        </row>
        <row r="20">
          <cell r="A20" t="str">
            <v>034MA</v>
          </cell>
          <cell r="B20" t="str">
            <v>A</v>
          </cell>
          <cell r="C20" t="str">
            <v xml:space="preserve">APTO      </v>
          </cell>
          <cell r="D20" t="str">
            <v xml:space="preserve">SUELY RIENZI                            </v>
          </cell>
          <cell r="E20">
            <v>9584.51</v>
          </cell>
          <cell r="F20">
            <v>1198.4569497671591</v>
          </cell>
          <cell r="G20">
            <v>0</v>
          </cell>
          <cell r="H20">
            <v>1.3099502328395829</v>
          </cell>
          <cell r="I20">
            <v>10784.276900000001</v>
          </cell>
        </row>
        <row r="21">
          <cell r="A21" t="str">
            <v>41A</v>
          </cell>
          <cell r="B21" t="str">
            <v>A</v>
          </cell>
          <cell r="C21" t="str">
            <v xml:space="preserve">APTO      </v>
          </cell>
          <cell r="D21" t="str">
            <v xml:space="preserve">PATRICIA MORIBE                         </v>
          </cell>
          <cell r="E21">
            <v>123000</v>
          </cell>
          <cell r="F21">
            <v>14485.730731098329</v>
          </cell>
          <cell r="G21">
            <v>0</v>
          </cell>
          <cell r="H21">
            <v>199.0971689016751</v>
          </cell>
          <cell r="I21">
            <v>137684.8279</v>
          </cell>
        </row>
        <row r="22">
          <cell r="A22" t="str">
            <v>42A</v>
          </cell>
          <cell r="B22" t="str">
            <v>A</v>
          </cell>
          <cell r="C22" t="str">
            <v xml:space="preserve">APTO      </v>
          </cell>
          <cell r="D22" t="str">
            <v xml:space="preserve">LUIZ AUGUSTO RIBEIRO BOLONHEZ           </v>
          </cell>
          <cell r="E22">
            <v>161600</v>
          </cell>
          <cell r="F22">
            <v>20206.629559818197</v>
          </cell>
          <cell r="G22">
            <v>0</v>
          </cell>
          <cell r="H22">
            <v>5.192140181803552</v>
          </cell>
          <cell r="I22">
            <v>181811.8217</v>
          </cell>
        </row>
        <row r="23">
          <cell r="A23" t="str">
            <v>43A</v>
          </cell>
          <cell r="B23" t="str">
            <v>A</v>
          </cell>
          <cell r="C23" t="str">
            <v xml:space="preserve">APTO      </v>
          </cell>
          <cell r="D23" t="str">
            <v xml:space="preserve">FERNANDO ROBERTO PEIXOTO SIMOES         </v>
          </cell>
          <cell r="E23">
            <v>184389.62</v>
          </cell>
          <cell r="F23">
            <v>21938.447749196159</v>
          </cell>
          <cell r="G23">
            <v>0</v>
          </cell>
          <cell r="H23">
            <v>265.88385080384614</v>
          </cell>
          <cell r="I23">
            <v>206593.9516</v>
          </cell>
        </row>
        <row r="24">
          <cell r="A24" t="str">
            <v>44A</v>
          </cell>
          <cell r="B24" t="str">
            <v>A</v>
          </cell>
          <cell r="C24" t="str">
            <v xml:space="preserve">APTO      </v>
          </cell>
          <cell r="D24" t="str">
            <v xml:space="preserve">VIVIANE HENRIQUES VARANDAS              </v>
          </cell>
          <cell r="E24">
            <v>151630</v>
          </cell>
          <cell r="F24">
            <v>18959.970545515025</v>
          </cell>
          <cell r="G24">
            <v>0</v>
          </cell>
          <cell r="H24">
            <v>4.65315448497131</v>
          </cell>
          <cell r="I24">
            <v>170594.6237</v>
          </cell>
        </row>
        <row r="25">
          <cell r="A25" t="str">
            <v>51A</v>
          </cell>
          <cell r="B25" t="str">
            <v>A</v>
          </cell>
          <cell r="C25" t="str">
            <v xml:space="preserve">APTO      </v>
          </cell>
          <cell r="D25" t="str">
            <v xml:space="preserve">ROSINEIDE GALINDO COSTA                 </v>
          </cell>
          <cell r="E25">
            <v>154738.85</v>
          </cell>
          <cell r="F25">
            <v>16828.021077724814</v>
          </cell>
          <cell r="G25">
            <v>0</v>
          </cell>
          <cell r="H25">
            <v>1451.3436222752207</v>
          </cell>
          <cell r="I25">
            <v>173018.21470000001</v>
          </cell>
        </row>
        <row r="26">
          <cell r="A26" t="str">
            <v>52A</v>
          </cell>
          <cell r="B26" t="str">
            <v>A</v>
          </cell>
          <cell r="C26" t="str">
            <v xml:space="preserve">APTO      </v>
          </cell>
          <cell r="D26" t="str">
            <v xml:space="preserve">AUREA MARIA DE BIASI                    </v>
          </cell>
          <cell r="E26">
            <v>88780</v>
          </cell>
          <cell r="F26">
            <v>11319.41711608267</v>
          </cell>
          <cell r="G26">
            <v>0</v>
          </cell>
          <cell r="H26">
            <v>-2677.0119160826762</v>
          </cell>
          <cell r="I26">
            <v>97422.405199999994</v>
          </cell>
        </row>
        <row r="27">
          <cell r="A27" t="str">
            <v>052MA</v>
          </cell>
          <cell r="B27" t="str">
            <v>A</v>
          </cell>
          <cell r="C27" t="str">
            <v xml:space="preserve">APTO      </v>
          </cell>
          <cell r="D27" t="str">
            <v xml:space="preserve">AUREA MARIA DE BIASI                    </v>
          </cell>
          <cell r="E27">
            <v>704.34</v>
          </cell>
          <cell r="F27">
            <v>89.803089114008344</v>
          </cell>
          <cell r="G27">
            <v>0</v>
          </cell>
          <cell r="H27">
            <v>0.62111088599158393</v>
          </cell>
          <cell r="I27">
            <v>794.76419999999996</v>
          </cell>
        </row>
        <row r="28">
          <cell r="A28" t="str">
            <v>53A</v>
          </cell>
          <cell r="B28" t="str">
            <v>A</v>
          </cell>
          <cell r="C28" t="str">
            <v xml:space="preserve">APTO      </v>
          </cell>
          <cell r="D28" t="str">
            <v xml:space="preserve">LUIZ GONZAGA DE CASTRO OLIVEIRA         </v>
          </cell>
          <cell r="E28">
            <v>130470</v>
          </cell>
          <cell r="F28">
            <v>16634.876674198058</v>
          </cell>
          <cell r="G28">
            <v>0</v>
          </cell>
          <cell r="H28">
            <v>33.472125801949005</v>
          </cell>
          <cell r="I28">
            <v>147138.34880000001</v>
          </cell>
        </row>
        <row r="29">
          <cell r="A29" t="str">
            <v>053MA</v>
          </cell>
          <cell r="B29" t="str">
            <v>A</v>
          </cell>
          <cell r="C29" t="str">
            <v xml:space="preserve">APTO      </v>
          </cell>
          <cell r="D29" t="str">
            <v xml:space="preserve">LUIZ GONZAGA DE CASTRO OLIVEIRA         </v>
          </cell>
          <cell r="E29">
            <v>6567.4</v>
          </cell>
          <cell r="F29">
            <v>837.34106744944165</v>
          </cell>
          <cell r="G29">
            <v>0</v>
          </cell>
          <cell r="H29">
            <v>1.2171325505569257</v>
          </cell>
          <cell r="I29">
            <v>7405.9582</v>
          </cell>
        </row>
        <row r="30">
          <cell r="A30" t="str">
            <v>54A</v>
          </cell>
          <cell r="B30" t="str">
            <v>A</v>
          </cell>
          <cell r="C30" t="str">
            <v xml:space="preserve">APTO      </v>
          </cell>
          <cell r="D30" t="str">
            <v xml:space="preserve">RODRIGO FERREIRA CRIVELLENTI            </v>
          </cell>
          <cell r="E30">
            <v>142350</v>
          </cell>
          <cell r="F30">
            <v>17799.589838119526</v>
          </cell>
          <cell r="G30">
            <v>0</v>
          </cell>
          <cell r="H30">
            <v>-66.254938119538565</v>
          </cell>
          <cell r="I30">
            <v>160083.33489999999</v>
          </cell>
        </row>
        <row r="31">
          <cell r="A31" t="str">
            <v>054MA</v>
          </cell>
          <cell r="B31" t="str">
            <v>A</v>
          </cell>
          <cell r="C31" t="str">
            <v xml:space="preserve">APTO      </v>
          </cell>
          <cell r="D31" t="str">
            <v xml:space="preserve">RODRIGO FERREIRA CRIVELLENTI            </v>
          </cell>
          <cell r="E31">
            <v>0</v>
          </cell>
          <cell r="F31">
            <v>0</v>
          </cell>
          <cell r="G31">
            <v>0</v>
          </cell>
          <cell r="H31">
            <v>1.3393999999999999</v>
          </cell>
          <cell r="I31">
            <v>1.3393999999999999</v>
          </cell>
        </row>
        <row r="32">
          <cell r="A32" t="str">
            <v>61A</v>
          </cell>
          <cell r="B32" t="str">
            <v>A</v>
          </cell>
          <cell r="C32" t="str">
            <v xml:space="preserve">APTO      </v>
          </cell>
          <cell r="D32" t="str">
            <v xml:space="preserve">DANIEL MITELMAN                         </v>
          </cell>
          <cell r="E32">
            <v>164210</v>
          </cell>
          <cell r="F32">
            <v>20532.986633773162</v>
          </cell>
          <cell r="G32">
            <v>0</v>
          </cell>
          <cell r="H32">
            <v>-7.4233773160813143E-2</v>
          </cell>
          <cell r="I32">
            <v>184742.9124</v>
          </cell>
        </row>
        <row r="33">
          <cell r="A33" t="str">
            <v>061MA</v>
          </cell>
          <cell r="B33" t="str">
            <v>A</v>
          </cell>
          <cell r="C33" t="str">
            <v xml:space="preserve">APTO      </v>
          </cell>
          <cell r="D33" t="str">
            <v xml:space="preserve">DANIEL MITELMAN                         </v>
          </cell>
          <cell r="E33">
            <v>613.96</v>
          </cell>
          <cell r="F33">
            <v>76.770187404368585</v>
          </cell>
          <cell r="G33">
            <v>0</v>
          </cell>
          <cell r="H33">
            <v>0.75031259563138519</v>
          </cell>
          <cell r="I33">
            <v>691.48050000000001</v>
          </cell>
        </row>
        <row r="34">
          <cell r="A34" t="str">
            <v>62A</v>
          </cell>
          <cell r="B34" t="str">
            <v>A</v>
          </cell>
          <cell r="C34" t="str">
            <v xml:space="preserve">APTO      </v>
          </cell>
          <cell r="D34" t="str">
            <v xml:space="preserve">EDUARDO DA SILVA MACHADO                </v>
          </cell>
          <cell r="E34">
            <v>124200</v>
          </cell>
          <cell r="F34">
            <v>15530.095243375123</v>
          </cell>
          <cell r="G34">
            <v>0</v>
          </cell>
          <cell r="H34">
            <v>-0.50504337511665653</v>
          </cell>
          <cell r="I34">
            <v>139729.59020000001</v>
          </cell>
        </row>
        <row r="35">
          <cell r="A35" t="str">
            <v>062MA</v>
          </cell>
          <cell r="B35" t="str">
            <v>A</v>
          </cell>
          <cell r="C35" t="str">
            <v xml:space="preserve">APTO      </v>
          </cell>
          <cell r="D35" t="str">
            <v xml:space="preserve">EDUARDO DA SILVA MACHADO                </v>
          </cell>
          <cell r="E35">
            <v>0</v>
          </cell>
          <cell r="F35">
            <v>0</v>
          </cell>
          <cell r="G35">
            <v>0</v>
          </cell>
          <cell r="H35">
            <v>6.0900000000000003E-2</v>
          </cell>
          <cell r="I35">
            <v>6.0900000000000003E-2</v>
          </cell>
        </row>
        <row r="36">
          <cell r="A36" t="str">
            <v>63A</v>
          </cell>
          <cell r="B36" t="str">
            <v>A</v>
          </cell>
          <cell r="C36" t="str">
            <v xml:space="preserve">APTO      </v>
          </cell>
          <cell r="D36" t="str">
            <v xml:space="preserve">BERNARD FRANÇOIS COUTTOLENC             </v>
          </cell>
          <cell r="E36">
            <v>196190</v>
          </cell>
          <cell r="F36">
            <v>8739.9878062590233</v>
          </cell>
          <cell r="G36">
            <v>0</v>
          </cell>
          <cell r="H36">
            <v>136.04639374097133</v>
          </cell>
          <cell r="I36">
            <v>205066.03419999999</v>
          </cell>
        </row>
        <row r="37">
          <cell r="A37" t="str">
            <v>063MA</v>
          </cell>
          <cell r="B37" t="str">
            <v>A</v>
          </cell>
          <cell r="C37" t="str">
            <v xml:space="preserve">APTO      </v>
          </cell>
          <cell r="D37" t="str">
            <v xml:space="preserve">BERNARD FRANÇOIS COUTTOLENC             </v>
          </cell>
          <cell r="E37">
            <v>9861.36</v>
          </cell>
          <cell r="F37">
            <v>439.30968017294663</v>
          </cell>
          <cell r="G37">
            <v>0</v>
          </cell>
          <cell r="H37">
            <v>-1.9180172947471874E-2</v>
          </cell>
          <cell r="I37">
            <v>10300.6505</v>
          </cell>
        </row>
        <row r="38">
          <cell r="A38" t="str">
            <v>64A</v>
          </cell>
          <cell r="B38" t="str">
            <v>A</v>
          </cell>
          <cell r="C38" t="str">
            <v xml:space="preserve">APTO      </v>
          </cell>
          <cell r="D38" t="str">
            <v xml:space="preserve">NELSON ROBERTO BUGALHO                  </v>
          </cell>
          <cell r="E38">
            <v>56020</v>
          </cell>
          <cell r="F38">
            <v>7142.5292503148376</v>
          </cell>
          <cell r="G38">
            <v>0</v>
          </cell>
          <cell r="H38">
            <v>-7142.4081503148409</v>
          </cell>
          <cell r="I38">
            <v>56020.121099999997</v>
          </cell>
        </row>
        <row r="39">
          <cell r="A39" t="str">
            <v>064MA</v>
          </cell>
          <cell r="B39" t="str">
            <v>A</v>
          </cell>
          <cell r="C39" t="str">
            <v xml:space="preserve">APTO      </v>
          </cell>
          <cell r="D39" t="str">
            <v xml:space="preserve">NELSON ROBERTO BUGALHO                  </v>
          </cell>
          <cell r="E39">
            <v>9635.34</v>
          </cell>
          <cell r="F39">
            <v>1228.5022810911923</v>
          </cell>
          <cell r="G39">
            <v>0</v>
          </cell>
          <cell r="H39">
            <v>4.6019189088056009</v>
          </cell>
          <cell r="I39">
            <v>10868.4442</v>
          </cell>
        </row>
        <row r="40">
          <cell r="A40" t="str">
            <v>71A</v>
          </cell>
          <cell r="B40" t="str">
            <v>A</v>
          </cell>
          <cell r="C40" t="str">
            <v xml:space="preserve">APTO      </v>
          </cell>
          <cell r="D40" t="str">
            <v xml:space="preserve">MARCELO ROBERTO TENORIO                 </v>
          </cell>
          <cell r="E40">
            <v>161490</v>
          </cell>
          <cell r="F40">
            <v>20192.875047122732</v>
          </cell>
          <cell r="G40">
            <v>0</v>
          </cell>
          <cell r="H40">
            <v>5.7854528772659251</v>
          </cell>
          <cell r="I40">
            <v>181688.6605</v>
          </cell>
        </row>
        <row r="41">
          <cell r="A41" t="str">
            <v>071MA</v>
          </cell>
          <cell r="B41" t="str">
            <v>A</v>
          </cell>
          <cell r="C41" t="str">
            <v xml:space="preserve">APTO      </v>
          </cell>
          <cell r="D41" t="str">
            <v xml:space="preserve">MARCELO ROBERTO TENORIO                 </v>
          </cell>
          <cell r="E41">
            <v>6776.28</v>
          </cell>
          <cell r="F41">
            <v>847.31299352478209</v>
          </cell>
          <cell r="G41">
            <v>0</v>
          </cell>
          <cell r="H41">
            <v>3.6049064752155573</v>
          </cell>
          <cell r="I41">
            <v>7627.1979000000001</v>
          </cell>
        </row>
        <row r="42">
          <cell r="A42" t="str">
            <v>072MA</v>
          </cell>
          <cell r="B42" t="str">
            <v>A</v>
          </cell>
          <cell r="C42" t="str">
            <v xml:space="preserve">APTO      </v>
          </cell>
          <cell r="D42" t="str">
            <v xml:space="preserve">LISANA PALUDO MONDIN                    </v>
          </cell>
          <cell r="E42">
            <v>0</v>
          </cell>
          <cell r="F42">
            <v>0</v>
          </cell>
          <cell r="G42">
            <v>0</v>
          </cell>
          <cell r="H42">
            <v>22.860600000000002</v>
          </cell>
          <cell r="I42">
            <v>22.860600000000002</v>
          </cell>
        </row>
        <row r="43">
          <cell r="A43" t="str">
            <v>73A</v>
          </cell>
          <cell r="B43" t="str">
            <v>A</v>
          </cell>
          <cell r="C43" t="str">
            <v xml:space="preserve">APTO      </v>
          </cell>
          <cell r="D43" t="str">
            <v xml:space="preserve">CLEUSA EVANGELISTA DE OLIVEIRA          </v>
          </cell>
          <cell r="E43">
            <v>177710</v>
          </cell>
          <cell r="F43">
            <v>22221.04046457478</v>
          </cell>
          <cell r="G43">
            <v>0</v>
          </cell>
          <cell r="H43">
            <v>176.58303542520662</v>
          </cell>
          <cell r="I43">
            <v>200107.62349999999</v>
          </cell>
        </row>
        <row r="44">
          <cell r="A44" t="str">
            <v>74A</v>
          </cell>
          <cell r="B44" t="str">
            <v>A</v>
          </cell>
          <cell r="C44" t="str">
            <v xml:space="preserve">APTO      </v>
          </cell>
          <cell r="D44" t="str">
            <v xml:space="preserve">RICARDO PALANDI                         </v>
          </cell>
          <cell r="E44">
            <v>164290</v>
          </cell>
          <cell r="F44">
            <v>20946.914147344265</v>
          </cell>
          <cell r="G44">
            <v>0</v>
          </cell>
          <cell r="H44">
            <v>4.5485526557386038</v>
          </cell>
          <cell r="I44">
            <v>185241.4627</v>
          </cell>
        </row>
        <row r="45">
          <cell r="A45" t="str">
            <v>81A</v>
          </cell>
          <cell r="B45" t="str">
            <v>A</v>
          </cell>
          <cell r="C45" t="str">
            <v xml:space="preserve">APTO      </v>
          </cell>
          <cell r="D45" t="str">
            <v xml:space="preserve">SALMA TAUIL MONTEZINO                   </v>
          </cell>
          <cell r="E45">
            <v>69000</v>
          </cell>
          <cell r="F45">
            <v>8627.8306907639453</v>
          </cell>
          <cell r="G45">
            <v>0</v>
          </cell>
          <cell r="H45">
            <v>-8627.9621907639485</v>
          </cell>
          <cell r="I45">
            <v>68999.868499999997</v>
          </cell>
        </row>
        <row r="46">
          <cell r="A46" t="str">
            <v>081MA</v>
          </cell>
          <cell r="B46" t="str">
            <v>A</v>
          </cell>
          <cell r="C46" t="str">
            <v xml:space="preserve">APTO      </v>
          </cell>
          <cell r="D46" t="str">
            <v xml:space="preserve">SALMA TAUIL MONTEZINO                   </v>
          </cell>
          <cell r="E46">
            <v>3777.36</v>
          </cell>
          <cell r="F46">
            <v>472.32496431976915</v>
          </cell>
          <cell r="G46">
            <v>0</v>
          </cell>
          <cell r="H46">
            <v>5.7084356802306502</v>
          </cell>
          <cell r="I46">
            <v>4255.3933999999999</v>
          </cell>
        </row>
        <row r="47">
          <cell r="A47" t="str">
            <v>82A</v>
          </cell>
          <cell r="B47" t="str">
            <v>A</v>
          </cell>
          <cell r="C47" t="str">
            <v xml:space="preserve">APTO      </v>
          </cell>
          <cell r="D47" t="str">
            <v xml:space="preserve">ROBERTO CARLOS GUANDALINI               </v>
          </cell>
          <cell r="E47">
            <v>152847.10999999999</v>
          </cell>
          <cell r="F47">
            <v>6809.1231847796871</v>
          </cell>
          <cell r="G47">
            <v>0</v>
          </cell>
          <cell r="H47">
            <v>1051.1266152203907</v>
          </cell>
          <cell r="I47">
            <v>160707.35980000001</v>
          </cell>
        </row>
        <row r="48">
          <cell r="A48" t="str">
            <v>83A</v>
          </cell>
          <cell r="B48" t="str">
            <v>A</v>
          </cell>
          <cell r="C48" t="str">
            <v xml:space="preserve">APTO      </v>
          </cell>
          <cell r="D48" t="str">
            <v xml:space="preserve">RICARDO QUEIROZ DE ANDRADE              </v>
          </cell>
          <cell r="E48">
            <v>185854.31</v>
          </cell>
          <cell r="F48">
            <v>19852.763460472328</v>
          </cell>
          <cell r="G48">
            <v>0</v>
          </cell>
          <cell r="H48">
            <v>438.49343952767958</v>
          </cell>
          <cell r="I48">
            <v>206145.56690000001</v>
          </cell>
        </row>
        <row r="49">
          <cell r="A49" t="str">
            <v>84A</v>
          </cell>
          <cell r="B49" t="str">
            <v>A</v>
          </cell>
          <cell r="C49" t="str">
            <v xml:space="preserve">APTO      </v>
          </cell>
          <cell r="D49" t="str">
            <v xml:space="preserve">FATIMA DAS GRACAS FAVERO                </v>
          </cell>
          <cell r="E49">
            <v>149455</v>
          </cell>
          <cell r="F49">
            <v>18688.006317219206</v>
          </cell>
          <cell r="G49">
            <v>0</v>
          </cell>
          <cell r="H49">
            <v>14.480482780807506</v>
          </cell>
          <cell r="I49">
            <v>168157.48680000001</v>
          </cell>
        </row>
        <row r="50">
          <cell r="A50" t="str">
            <v>084MA</v>
          </cell>
          <cell r="B50" t="str">
            <v>A</v>
          </cell>
          <cell r="C50" t="str">
            <v xml:space="preserve">APTO      </v>
          </cell>
          <cell r="D50" t="str">
            <v xml:space="preserve">FATIMA DAS GRACAS FAVERO                </v>
          </cell>
          <cell r="E50">
            <v>908.13</v>
          </cell>
          <cell r="F50">
            <v>113.55350558265883</v>
          </cell>
          <cell r="G50">
            <v>0</v>
          </cell>
          <cell r="H50">
            <v>0.65199441734108632</v>
          </cell>
          <cell r="I50">
            <v>1022.3355</v>
          </cell>
        </row>
        <row r="51">
          <cell r="A51" t="str">
            <v>91A</v>
          </cell>
          <cell r="B51" t="str">
            <v>A</v>
          </cell>
          <cell r="C51" t="str">
            <v xml:space="preserve">APTO      </v>
          </cell>
          <cell r="D51" t="str">
            <v xml:space="preserve">EDGARD BUENO DA COSTA                   </v>
          </cell>
          <cell r="E51">
            <v>112040</v>
          </cell>
          <cell r="F51">
            <v>14009.596385408575</v>
          </cell>
          <cell r="G51">
            <v>0</v>
          </cell>
          <cell r="H51">
            <v>33.421114591426885</v>
          </cell>
          <cell r="I51">
            <v>126083.0175</v>
          </cell>
        </row>
        <row r="52">
          <cell r="A52" t="str">
            <v>091MA</v>
          </cell>
          <cell r="B52" t="str">
            <v>A</v>
          </cell>
          <cell r="C52" t="str">
            <v xml:space="preserve">APTO      </v>
          </cell>
          <cell r="D52" t="str">
            <v xml:space="preserve">EDGARD BUENO DA COSTA                   </v>
          </cell>
          <cell r="E52">
            <v>6469.92</v>
          </cell>
          <cell r="F52">
            <v>809.00542525778974</v>
          </cell>
          <cell r="G52">
            <v>0</v>
          </cell>
          <cell r="H52">
            <v>4.6174742210951081E-2</v>
          </cell>
          <cell r="I52">
            <v>7278.9715999999999</v>
          </cell>
        </row>
        <row r="53">
          <cell r="A53" t="str">
            <v>92A</v>
          </cell>
          <cell r="B53" t="str">
            <v>A</v>
          </cell>
          <cell r="C53" t="str">
            <v xml:space="preserve">APTO      </v>
          </cell>
          <cell r="D53" t="str">
            <v xml:space="preserve">MARLI MARIA DIAS                        </v>
          </cell>
          <cell r="E53">
            <v>110832.4</v>
          </cell>
          <cell r="F53">
            <v>14131.089947922057</v>
          </cell>
          <cell r="G53">
            <v>0</v>
          </cell>
          <cell r="H53">
            <v>-29.774147921973054</v>
          </cell>
          <cell r="I53">
            <v>124933.71580000001</v>
          </cell>
        </row>
        <row r="54">
          <cell r="A54" t="str">
            <v>93A</v>
          </cell>
          <cell r="B54" t="str">
            <v>A</v>
          </cell>
          <cell r="C54" t="str">
            <v xml:space="preserve">APTO      </v>
          </cell>
          <cell r="D54" t="str">
            <v xml:space="preserve">PAULO RENATO DA SILVA                   </v>
          </cell>
          <cell r="E54">
            <v>143256</v>
          </cell>
          <cell r="F54">
            <v>17912.87700632001</v>
          </cell>
          <cell r="G54">
            <v>0</v>
          </cell>
          <cell r="H54">
            <v>-1.4739063200140663</v>
          </cell>
          <cell r="I54">
            <v>161167.4031</v>
          </cell>
        </row>
        <row r="55">
          <cell r="A55" t="str">
            <v>101A</v>
          </cell>
          <cell r="B55" t="str">
            <v>A</v>
          </cell>
          <cell r="C55" t="str">
            <v xml:space="preserve">APTO      </v>
          </cell>
          <cell r="D55" t="str">
            <v xml:space="preserve">YARA ARCHINA                            </v>
          </cell>
          <cell r="E55">
            <v>142070</v>
          </cell>
          <cell r="F55">
            <v>17764.578351258471</v>
          </cell>
          <cell r="G55">
            <v>0</v>
          </cell>
          <cell r="H55">
            <v>-5.0237512584681099</v>
          </cell>
          <cell r="I55">
            <v>159829.5546</v>
          </cell>
        </row>
        <row r="56">
          <cell r="A56" t="str">
            <v>102A</v>
          </cell>
          <cell r="B56" t="str">
            <v>A</v>
          </cell>
          <cell r="C56" t="str">
            <v xml:space="preserve">APTO      </v>
          </cell>
          <cell r="D56" t="str">
            <v xml:space="preserve">MARCIA SIZUE SERIKAKU                   </v>
          </cell>
          <cell r="E56">
            <v>137000</v>
          </cell>
          <cell r="F56">
            <v>14317.56875907111</v>
          </cell>
          <cell r="G56">
            <v>0</v>
          </cell>
          <cell r="H56">
            <v>-4.1583590711161378</v>
          </cell>
          <cell r="I56">
            <v>151313.41039999999</v>
          </cell>
        </row>
        <row r="57">
          <cell r="A57" t="str">
            <v>102MA</v>
          </cell>
          <cell r="B57" t="str">
            <v>A</v>
          </cell>
          <cell r="C57" t="str">
            <v xml:space="preserve">APTO      </v>
          </cell>
          <cell r="D57" t="str">
            <v xml:space="preserve">MARCIA SIZUE SERIKAKU                   </v>
          </cell>
          <cell r="E57">
            <v>904.8</v>
          </cell>
          <cell r="F57">
            <v>94.558658490566017</v>
          </cell>
          <cell r="G57">
            <v>0</v>
          </cell>
          <cell r="H57">
            <v>2.4841509433940701E-2</v>
          </cell>
          <cell r="I57">
            <v>999.38350000000003</v>
          </cell>
        </row>
        <row r="58">
          <cell r="A58" t="str">
            <v>103A</v>
          </cell>
          <cell r="B58" t="str">
            <v>A</v>
          </cell>
          <cell r="C58" t="str">
            <v xml:space="preserve">APTO      </v>
          </cell>
          <cell r="D58" t="str">
            <v xml:space="preserve">DENNIS BENAGLIA MUNHOZ                  </v>
          </cell>
          <cell r="E58">
            <v>106800</v>
          </cell>
          <cell r="F58">
            <v>13354.381417008539</v>
          </cell>
          <cell r="G58">
            <v>0</v>
          </cell>
          <cell r="H58">
            <v>-103.85851700854255</v>
          </cell>
          <cell r="I58">
            <v>120050.5229</v>
          </cell>
        </row>
        <row r="59">
          <cell r="A59" t="str">
            <v>104A</v>
          </cell>
          <cell r="B59" t="str">
            <v>A</v>
          </cell>
          <cell r="C59" t="str">
            <v xml:space="preserve">APTO      </v>
          </cell>
          <cell r="D59" t="str">
            <v xml:space="preserve">RICARDO LUIZ FAGUNDES MENDES            </v>
          </cell>
          <cell r="E59">
            <v>155540</v>
          </cell>
          <cell r="F59">
            <v>19448.880951325002</v>
          </cell>
          <cell r="G59">
            <v>0</v>
          </cell>
          <cell r="H59">
            <v>-18.564051324996399</v>
          </cell>
          <cell r="I59">
            <v>174970.31690000001</v>
          </cell>
        </row>
        <row r="60">
          <cell r="A60" t="str">
            <v>104MA</v>
          </cell>
          <cell r="B60" t="str">
            <v>A</v>
          </cell>
          <cell r="C60" t="str">
            <v xml:space="preserve">APTO      </v>
          </cell>
          <cell r="D60" t="str">
            <v xml:space="preserve">RICARDO LUIZ FAGUNDES MENDES            </v>
          </cell>
          <cell r="E60">
            <v>5183.22</v>
          </cell>
          <cell r="F60">
            <v>648.11513902871798</v>
          </cell>
          <cell r="G60">
            <v>0</v>
          </cell>
          <cell r="H60">
            <v>-2.8206390287170962</v>
          </cell>
          <cell r="I60">
            <v>5828.5145000000002</v>
          </cell>
        </row>
        <row r="61">
          <cell r="A61" t="str">
            <v>111A</v>
          </cell>
          <cell r="B61" t="str">
            <v>A</v>
          </cell>
          <cell r="C61" t="str">
            <v xml:space="preserve">APTO      </v>
          </cell>
          <cell r="D61" t="str">
            <v xml:space="preserve">OHA PARTICIPAÇÕES LTDA.                 </v>
          </cell>
          <cell r="E61">
            <v>172800</v>
          </cell>
          <cell r="F61">
            <v>22031.935995258915</v>
          </cell>
          <cell r="G61">
            <v>0</v>
          </cell>
          <cell r="H61">
            <v>13.909404741076287</v>
          </cell>
          <cell r="I61">
            <v>194845.84539999999</v>
          </cell>
        </row>
        <row r="62">
          <cell r="A62" t="str">
            <v>112A</v>
          </cell>
          <cell r="B62" t="str">
            <v>A</v>
          </cell>
          <cell r="C62" t="str">
            <v xml:space="preserve">APTO      </v>
          </cell>
          <cell r="D62" t="str">
            <v xml:space="preserve">OSCAR TAKATOSHI HIRAYAMA                </v>
          </cell>
          <cell r="E62">
            <v>172591.5</v>
          </cell>
          <cell r="F62">
            <v>22005.352322486848</v>
          </cell>
          <cell r="G62">
            <v>0</v>
          </cell>
          <cell r="H62">
            <v>-5.791722486850631</v>
          </cell>
          <cell r="I62">
            <v>194591.0606</v>
          </cell>
        </row>
        <row r="63">
          <cell r="A63" t="str">
            <v>113A</v>
          </cell>
          <cell r="B63" t="str">
            <v>A</v>
          </cell>
          <cell r="C63" t="str">
            <v xml:space="preserve">APTO      </v>
          </cell>
          <cell r="D63" t="str">
            <v xml:space="preserve">ANDRE DE CARVALHO RAMOS                 </v>
          </cell>
          <cell r="E63">
            <v>104475</v>
          </cell>
          <cell r="F63">
            <v>13063.661035037154</v>
          </cell>
          <cell r="G63">
            <v>0</v>
          </cell>
          <cell r="H63">
            <v>8.5478649628439598</v>
          </cell>
          <cell r="I63">
            <v>117547.2089</v>
          </cell>
        </row>
        <row r="64">
          <cell r="A64" t="str">
            <v>114A</v>
          </cell>
          <cell r="B64" t="str">
            <v>A</v>
          </cell>
          <cell r="C64" t="str">
            <v xml:space="preserve">APTO      </v>
          </cell>
          <cell r="D64" t="str">
            <v xml:space="preserve">ANDRE DE ROS                            </v>
          </cell>
          <cell r="E64">
            <v>0</v>
          </cell>
          <cell r="F64">
            <v>0</v>
          </cell>
          <cell r="G64">
            <v>0</v>
          </cell>
          <cell r="H64">
            <v>9.9540000000000006</v>
          </cell>
          <cell r="I64">
            <v>9.9540000000000006</v>
          </cell>
        </row>
        <row r="65">
          <cell r="A65" t="str">
            <v>121A</v>
          </cell>
          <cell r="B65" t="str">
            <v>A</v>
          </cell>
          <cell r="C65" t="str">
            <v xml:space="preserve">APTO      </v>
          </cell>
          <cell r="D65" t="str">
            <v xml:space="preserve">CLARA RAMOS MIRANDA                     </v>
          </cell>
          <cell r="E65">
            <v>183433.72</v>
          </cell>
          <cell r="F65">
            <v>15715.531082714278</v>
          </cell>
          <cell r="G65">
            <v>0</v>
          </cell>
          <cell r="H65">
            <v>4835.8502172857588</v>
          </cell>
          <cell r="I65">
            <v>203985.10130000001</v>
          </cell>
        </row>
        <row r="66">
          <cell r="A66" t="str">
            <v>122A</v>
          </cell>
          <cell r="B66" t="str">
            <v>A</v>
          </cell>
          <cell r="C66" t="str">
            <v xml:space="preserve">APTO      </v>
          </cell>
          <cell r="D66" t="str">
            <v xml:space="preserve">ALBERTO NEUTE FILHO                     </v>
          </cell>
          <cell r="E66">
            <v>110330</v>
          </cell>
          <cell r="F66">
            <v>13795.776233507047</v>
          </cell>
          <cell r="G66">
            <v>0</v>
          </cell>
          <cell r="H66">
            <v>2.7038664929532388</v>
          </cell>
          <cell r="I66">
            <v>124128.4801</v>
          </cell>
        </row>
        <row r="67">
          <cell r="A67" t="str">
            <v>123A</v>
          </cell>
          <cell r="B67" t="str">
            <v>A</v>
          </cell>
          <cell r="C67" t="str">
            <v xml:space="preserve">APTO      </v>
          </cell>
          <cell r="D67" t="str">
            <v xml:space="preserve">ROSANGELA DOS SANTOS                    </v>
          </cell>
          <cell r="E67">
            <v>171080</v>
          </cell>
          <cell r="F67">
            <v>21812.636632343096</v>
          </cell>
          <cell r="G67">
            <v>0</v>
          </cell>
          <cell r="H67">
            <v>78.059567656910076</v>
          </cell>
          <cell r="I67">
            <v>192970.69620000001</v>
          </cell>
        </row>
        <row r="68">
          <cell r="A68" t="str">
            <v>123MA</v>
          </cell>
          <cell r="B68" t="str">
            <v>A</v>
          </cell>
          <cell r="C68" t="str">
            <v xml:space="preserve">APTO      </v>
          </cell>
          <cell r="D68" t="str">
            <v xml:space="preserve">ROSANGELA DOS SANTOS                    </v>
          </cell>
          <cell r="E68">
            <v>887.25</v>
          </cell>
          <cell r="F68">
            <v>113.12404636454556</v>
          </cell>
          <cell r="G68">
            <v>0</v>
          </cell>
          <cell r="H68">
            <v>1.9012536354544523</v>
          </cell>
          <cell r="I68">
            <v>1002.2753</v>
          </cell>
        </row>
        <row r="69">
          <cell r="A69" t="str">
            <v>124A</v>
          </cell>
          <cell r="B69" t="str">
            <v>A</v>
          </cell>
          <cell r="C69" t="str">
            <v xml:space="preserve">APTO      </v>
          </cell>
          <cell r="D69" t="str">
            <v xml:space="preserve">JOSE ANTONIO AZZINI                     </v>
          </cell>
          <cell r="E69">
            <v>164290</v>
          </cell>
          <cell r="F69">
            <v>20946.914147344265</v>
          </cell>
          <cell r="G69">
            <v>0</v>
          </cell>
          <cell r="H69">
            <v>-31.127447344268148</v>
          </cell>
          <cell r="I69">
            <v>185205.7867</v>
          </cell>
        </row>
        <row r="70">
          <cell r="A70" t="str">
            <v>124MA</v>
          </cell>
          <cell r="B70" t="str">
            <v>A</v>
          </cell>
          <cell r="C70" t="str">
            <v xml:space="preserve">APTO      </v>
          </cell>
          <cell r="D70" t="str">
            <v xml:space="preserve">JOSE ANTONIO AZZINI                     </v>
          </cell>
          <cell r="E70">
            <v>24693.62</v>
          </cell>
          <cell r="F70">
            <v>3148.4274035372982</v>
          </cell>
          <cell r="G70">
            <v>0</v>
          </cell>
          <cell r="H70">
            <v>5.8103964626934612</v>
          </cell>
          <cell r="I70">
            <v>27847.857800000002</v>
          </cell>
        </row>
        <row r="71">
          <cell r="A71" t="str">
            <v>124NA</v>
          </cell>
          <cell r="B71" t="str">
            <v>A</v>
          </cell>
          <cell r="C71" t="str">
            <v xml:space="preserve">APTO      </v>
          </cell>
          <cell r="D71" t="str">
            <v xml:space="preserve">JOSE ANTONIO AZZINI                     </v>
          </cell>
          <cell r="E71">
            <v>0</v>
          </cell>
          <cell r="F71">
            <v>0</v>
          </cell>
          <cell r="G71">
            <v>0</v>
          </cell>
          <cell r="H71">
            <v>2.6482999999999999</v>
          </cell>
          <cell r="I71">
            <v>2.6482999999999999</v>
          </cell>
        </row>
        <row r="72">
          <cell r="A72" t="str">
            <v>131A</v>
          </cell>
          <cell r="B72" t="str">
            <v>A</v>
          </cell>
          <cell r="C72" t="str">
            <v xml:space="preserve">APTO      </v>
          </cell>
          <cell r="D72" t="str">
            <v xml:space="preserve">MARGARIDA HIROKO YASSUDA                </v>
          </cell>
          <cell r="E72">
            <v>85750</v>
          </cell>
          <cell r="F72">
            <v>10722.267851203012</v>
          </cell>
          <cell r="G72">
            <v>0</v>
          </cell>
          <cell r="H72">
            <v>189.98374879699077</v>
          </cell>
          <cell r="I72">
            <v>96662.251600000003</v>
          </cell>
        </row>
        <row r="73">
          <cell r="A73" t="str">
            <v>131MA</v>
          </cell>
          <cell r="B73" t="str">
            <v>A</v>
          </cell>
          <cell r="C73" t="str">
            <v xml:space="preserve">APTO      </v>
          </cell>
          <cell r="D73" t="str">
            <v xml:space="preserve">MARGARIDA HIROKO YASSUDA                </v>
          </cell>
          <cell r="E73">
            <v>302.48</v>
          </cell>
          <cell r="F73">
            <v>37.822409091917052</v>
          </cell>
          <cell r="G73">
            <v>0</v>
          </cell>
          <cell r="H73">
            <v>0.71959090808292103</v>
          </cell>
          <cell r="I73">
            <v>341.02199999999999</v>
          </cell>
        </row>
        <row r="74">
          <cell r="A74" t="str">
            <v>132A</v>
          </cell>
          <cell r="B74" t="str">
            <v>A</v>
          </cell>
          <cell r="C74" t="str">
            <v xml:space="preserve">APTO      </v>
          </cell>
          <cell r="D74" t="str">
            <v xml:space="preserve">TANIA MARCIA NOMURA                     </v>
          </cell>
          <cell r="E74">
            <v>135420</v>
          </cell>
          <cell r="F74">
            <v>17265.999840728928</v>
          </cell>
          <cell r="G74">
            <v>0</v>
          </cell>
          <cell r="H74">
            <v>10.462859271076013</v>
          </cell>
          <cell r="I74">
            <v>152696.4627</v>
          </cell>
        </row>
        <row r="75">
          <cell r="A75" t="str">
            <v>132MA</v>
          </cell>
          <cell r="B75" t="str">
            <v>A</v>
          </cell>
          <cell r="C75" t="str">
            <v xml:space="preserve">APTO      </v>
          </cell>
          <cell r="D75" t="str">
            <v xml:space="preserve">TANIA MARCIA NOMURA                     </v>
          </cell>
          <cell r="E75">
            <v>5811.75</v>
          </cell>
          <cell r="F75">
            <v>740.9959723405434</v>
          </cell>
          <cell r="G75">
            <v>0</v>
          </cell>
          <cell r="H75">
            <v>23.289527659457463</v>
          </cell>
          <cell r="I75">
            <v>6576.0355</v>
          </cell>
        </row>
        <row r="76">
          <cell r="A76" t="str">
            <v>133A</v>
          </cell>
          <cell r="B76" t="str">
            <v>A</v>
          </cell>
          <cell r="C76" t="str">
            <v xml:space="preserve">APTO      </v>
          </cell>
          <cell r="D76" t="str">
            <v xml:space="preserve">RACHID TUMA NETTO                       </v>
          </cell>
          <cell r="E76">
            <v>170620</v>
          </cell>
          <cell r="F76">
            <v>21334.49960084269</v>
          </cell>
          <cell r="G76">
            <v>0</v>
          </cell>
          <cell r="H76">
            <v>-2.8513008426889428</v>
          </cell>
          <cell r="I76">
            <v>191951.6483</v>
          </cell>
        </row>
        <row r="77">
          <cell r="A77" t="str">
            <v>134A</v>
          </cell>
          <cell r="B77" t="str">
            <v>A</v>
          </cell>
          <cell r="C77" t="str">
            <v xml:space="preserve">APTO      </v>
          </cell>
          <cell r="D77" t="str">
            <v xml:space="preserve">MOHAMAD AKL                             </v>
          </cell>
          <cell r="E77">
            <v>135600</v>
          </cell>
          <cell r="F77">
            <v>15969.634854771786</v>
          </cell>
          <cell r="G77">
            <v>0</v>
          </cell>
          <cell r="H77">
            <v>-4.4227547717819107</v>
          </cell>
          <cell r="I77">
            <v>151565.2121</v>
          </cell>
        </row>
        <row r="78">
          <cell r="A78" t="str">
            <v>134MA</v>
          </cell>
          <cell r="B78" t="str">
            <v>A</v>
          </cell>
          <cell r="C78" t="str">
            <v xml:space="preserve">APTO      </v>
          </cell>
          <cell r="D78" t="str">
            <v xml:space="preserve">MOHAMAD AKL                             </v>
          </cell>
          <cell r="E78">
            <v>4913.4399999999996</v>
          </cell>
          <cell r="F78">
            <v>578.65665693827373</v>
          </cell>
          <cell r="G78">
            <v>0</v>
          </cell>
          <cell r="H78">
            <v>8.3643061725751977E-2</v>
          </cell>
          <cell r="I78">
            <v>5492.1803</v>
          </cell>
        </row>
        <row r="79">
          <cell r="A79" t="str">
            <v>141A</v>
          </cell>
          <cell r="B79" t="str">
            <v>A</v>
          </cell>
          <cell r="C79" t="str">
            <v xml:space="preserve">APTO      </v>
          </cell>
          <cell r="D79" t="str">
            <v xml:space="preserve">JET STREAM TURISMO LTDA                 </v>
          </cell>
          <cell r="E79">
            <v>62940</v>
          </cell>
          <cell r="F79">
            <v>7870.082082270761</v>
          </cell>
          <cell r="G79">
            <v>0</v>
          </cell>
          <cell r="H79">
            <v>-7870.0886822707616</v>
          </cell>
          <cell r="I79">
            <v>62939.993399999999</v>
          </cell>
        </row>
        <row r="80">
          <cell r="A80" t="str">
            <v>142A</v>
          </cell>
          <cell r="B80" t="str">
            <v>A</v>
          </cell>
          <cell r="C80" t="str">
            <v xml:space="preserve">APTO      </v>
          </cell>
          <cell r="D80" t="str">
            <v xml:space="preserve">LUIS ALBERTO ALVES                      </v>
          </cell>
          <cell r="E80">
            <v>189680</v>
          </cell>
          <cell r="F80">
            <v>24184.129742943929</v>
          </cell>
          <cell r="G80">
            <v>0</v>
          </cell>
          <cell r="H80">
            <v>0.16885705608001444</v>
          </cell>
          <cell r="I80">
            <v>213864.29860000001</v>
          </cell>
        </row>
        <row r="81">
          <cell r="A81" t="str">
            <v>142MA</v>
          </cell>
          <cell r="B81" t="str">
            <v>A</v>
          </cell>
          <cell r="C81" t="str">
            <v xml:space="preserve">APTO      </v>
          </cell>
          <cell r="D81" t="str">
            <v xml:space="preserve">LUIS ALBERTO ALVES                      </v>
          </cell>
          <cell r="E81">
            <v>2250.2399999999998</v>
          </cell>
          <cell r="F81">
            <v>286.90476651603785</v>
          </cell>
          <cell r="G81">
            <v>0</v>
          </cell>
          <cell r="H81">
            <v>1.7539334839621006</v>
          </cell>
          <cell r="I81">
            <v>2538.8987000000002</v>
          </cell>
        </row>
        <row r="82">
          <cell r="A82" t="str">
            <v>143A</v>
          </cell>
          <cell r="B82" t="str">
            <v>A</v>
          </cell>
          <cell r="C82" t="str">
            <v xml:space="preserve">APTO      </v>
          </cell>
          <cell r="D82" t="str">
            <v xml:space="preserve">EMERSON FARIAS TORRES                   </v>
          </cell>
          <cell r="E82">
            <v>163330</v>
          </cell>
          <cell r="F82">
            <v>8472.2876506180437</v>
          </cell>
          <cell r="G82">
            <v>0</v>
          </cell>
          <cell r="H82">
            <v>7662.043649381947</v>
          </cell>
          <cell r="I82">
            <v>179464.33129999999</v>
          </cell>
        </row>
        <row r="83">
          <cell r="A83" t="str">
            <v>144A</v>
          </cell>
          <cell r="B83" t="str">
            <v>A</v>
          </cell>
          <cell r="C83" t="str">
            <v xml:space="preserve">APTO      </v>
          </cell>
          <cell r="D83" t="str">
            <v xml:space="preserve">SERGIO LUIS MENDONÇA ALVES              </v>
          </cell>
          <cell r="E83">
            <v>208352.14</v>
          </cell>
          <cell r="F83">
            <v>23040.555774244483</v>
          </cell>
          <cell r="G83">
            <v>0</v>
          </cell>
          <cell r="H83">
            <v>53.550625755506189</v>
          </cell>
          <cell r="I83">
            <v>231446.2464</v>
          </cell>
        </row>
        <row r="84">
          <cell r="A84" t="str">
            <v>151A</v>
          </cell>
          <cell r="B84" t="str">
            <v>A</v>
          </cell>
          <cell r="C84" t="str">
            <v xml:space="preserve">APTO      </v>
          </cell>
          <cell r="D84" t="str">
            <v xml:space="preserve">JOSE RUBENS PIETRAROIA                  </v>
          </cell>
          <cell r="E84">
            <v>118166.45</v>
          </cell>
          <cell r="F84">
            <v>12958.262705072635</v>
          </cell>
          <cell r="G84">
            <v>0</v>
          </cell>
          <cell r="H84">
            <v>601.98619492735634</v>
          </cell>
          <cell r="I84">
            <v>131726.69889999999</v>
          </cell>
        </row>
        <row r="85">
          <cell r="A85" t="str">
            <v>152A</v>
          </cell>
          <cell r="B85" t="str">
            <v>A</v>
          </cell>
          <cell r="C85" t="str">
            <v xml:space="preserve">APTO      </v>
          </cell>
          <cell r="D85" t="str">
            <v xml:space="preserve">PAULO TARCISIO DE ARAUJO LIMA           </v>
          </cell>
          <cell r="E85">
            <v>201343.92</v>
          </cell>
          <cell r="F85">
            <v>22430.452920362528</v>
          </cell>
          <cell r="G85">
            <v>0</v>
          </cell>
          <cell r="H85">
            <v>433.64097963745007</v>
          </cell>
          <cell r="I85">
            <v>224208.01389999999</v>
          </cell>
        </row>
        <row r="86">
          <cell r="A86" t="str">
            <v>153A</v>
          </cell>
          <cell r="B86" t="str">
            <v>A</v>
          </cell>
          <cell r="C86" t="str">
            <v xml:space="preserve">APTO      </v>
          </cell>
          <cell r="D86" t="str">
            <v xml:space="preserve">FERNANDO ANTONIO JUSTO                  </v>
          </cell>
          <cell r="E86">
            <v>133760</v>
          </cell>
          <cell r="F86">
            <v>17054.350455589301</v>
          </cell>
          <cell r="G86">
            <v>0</v>
          </cell>
          <cell r="H86">
            <v>-88.528055589296855</v>
          </cell>
          <cell r="I86">
            <v>150725.8224</v>
          </cell>
        </row>
        <row r="87">
          <cell r="A87" t="str">
            <v>154A</v>
          </cell>
          <cell r="B87" t="str">
            <v>A</v>
          </cell>
          <cell r="C87" t="str">
            <v xml:space="preserve">APTO      </v>
          </cell>
          <cell r="D87" t="str">
            <v xml:space="preserve">MIGUEL ANGEL CALVO GARCIA               </v>
          </cell>
          <cell r="E87">
            <v>207685</v>
          </cell>
          <cell r="F87">
            <v>24459.097454375289</v>
          </cell>
          <cell r="G87">
            <v>0</v>
          </cell>
          <cell r="H87">
            <v>43.886245624722505</v>
          </cell>
          <cell r="I87">
            <v>232187.98370000001</v>
          </cell>
        </row>
        <row r="88">
          <cell r="A88" t="str">
            <v>161A</v>
          </cell>
          <cell r="B88" t="str">
            <v>A</v>
          </cell>
          <cell r="C88" t="str">
            <v xml:space="preserve">APTO      </v>
          </cell>
          <cell r="D88" t="str">
            <v xml:space="preserve">MARIA IZABEL SPEZIA PERSIJN             </v>
          </cell>
          <cell r="E88">
            <v>162640</v>
          </cell>
          <cell r="F88">
            <v>20336.672225302158</v>
          </cell>
          <cell r="G88">
            <v>0</v>
          </cell>
          <cell r="H88">
            <v>105.63377469785337</v>
          </cell>
          <cell r="I88">
            <v>183082.30600000001</v>
          </cell>
        </row>
        <row r="89">
          <cell r="A89" t="str">
            <v>161MA</v>
          </cell>
          <cell r="B89" t="str">
            <v>A</v>
          </cell>
          <cell r="C89" t="str">
            <v xml:space="preserve">APTO      </v>
          </cell>
          <cell r="D89" t="str">
            <v xml:space="preserve">MARIA IZABEL SPEZIA PERSIJN             </v>
          </cell>
          <cell r="E89">
            <v>6134.1</v>
          </cell>
          <cell r="F89">
            <v>767.01414840891493</v>
          </cell>
          <cell r="G89">
            <v>0</v>
          </cell>
          <cell r="H89">
            <v>2.7322515910868788</v>
          </cell>
          <cell r="I89">
            <v>6903.8464000000004</v>
          </cell>
        </row>
        <row r="90">
          <cell r="A90" t="str">
            <v>162A</v>
          </cell>
          <cell r="B90" t="str">
            <v>A</v>
          </cell>
          <cell r="C90" t="str">
            <v xml:space="preserve">APTO      </v>
          </cell>
          <cell r="D90" t="str">
            <v xml:space="preserve">ALFREDO ABELA                           </v>
          </cell>
          <cell r="E90">
            <v>88150</v>
          </cell>
          <cell r="F90">
            <v>11239.092349433289</v>
          </cell>
          <cell r="G90">
            <v>0</v>
          </cell>
          <cell r="H90">
            <v>10.071650566715107</v>
          </cell>
          <cell r="I90">
            <v>99399.164000000004</v>
          </cell>
        </row>
        <row r="91">
          <cell r="A91" t="str">
            <v>162MA</v>
          </cell>
          <cell r="B91" t="str">
            <v>A</v>
          </cell>
          <cell r="C91" t="str">
            <v xml:space="preserve">APTO      </v>
          </cell>
          <cell r="D91" t="str">
            <v xml:space="preserve">ALFREDO ABELA                           </v>
          </cell>
          <cell r="E91">
            <v>0</v>
          </cell>
          <cell r="F91">
            <v>0</v>
          </cell>
          <cell r="G91">
            <v>0</v>
          </cell>
          <cell r="H91">
            <v>0.36530000000000001</v>
          </cell>
          <cell r="I91">
            <v>0.36530000000000001</v>
          </cell>
        </row>
        <row r="92">
          <cell r="A92" t="str">
            <v>163A</v>
          </cell>
          <cell r="B92" t="str">
            <v>A</v>
          </cell>
          <cell r="C92" t="str">
            <v xml:space="preserve">APTO      </v>
          </cell>
          <cell r="D92" t="str">
            <v xml:space="preserve">YIH YU CHUAN                            </v>
          </cell>
          <cell r="E92">
            <v>118170</v>
          </cell>
          <cell r="F92">
            <v>14776.097865617028</v>
          </cell>
          <cell r="G92">
            <v>0</v>
          </cell>
          <cell r="H92">
            <v>-434.77136561703264</v>
          </cell>
          <cell r="I92">
            <v>132511.3265</v>
          </cell>
        </row>
        <row r="93">
          <cell r="A93" t="str">
            <v>164A</v>
          </cell>
          <cell r="B93" t="str">
            <v>A</v>
          </cell>
          <cell r="C93" t="str">
            <v xml:space="preserve">APTO      </v>
          </cell>
          <cell r="D93" t="str">
            <v xml:space="preserve">SONIA DAS GRACAS SAECHETA               </v>
          </cell>
          <cell r="E93">
            <v>146120</v>
          </cell>
          <cell r="F93">
            <v>18270.99450049896</v>
          </cell>
          <cell r="G93">
            <v>0</v>
          </cell>
          <cell r="H93">
            <v>-61.763600498965388</v>
          </cell>
          <cell r="I93">
            <v>164329.2309</v>
          </cell>
        </row>
        <row r="94">
          <cell r="A94" t="str">
            <v>171A</v>
          </cell>
          <cell r="B94" t="str">
            <v>A</v>
          </cell>
          <cell r="C94" t="str">
            <v xml:space="preserve">APTO      </v>
          </cell>
          <cell r="D94" t="str">
            <v xml:space="preserve">KAYAMI MURAI                            </v>
          </cell>
          <cell r="E94">
            <v>220700</v>
          </cell>
          <cell r="F94">
            <v>1498.8451921455144</v>
          </cell>
          <cell r="G94">
            <v>0</v>
          </cell>
          <cell r="H94">
            <v>2.1507854498850065E-2</v>
          </cell>
          <cell r="I94">
            <v>222198.86670000001</v>
          </cell>
        </row>
        <row r="95">
          <cell r="A95" t="str">
            <v>171MA</v>
          </cell>
          <cell r="B95" t="str">
            <v>A</v>
          </cell>
          <cell r="C95" t="str">
            <v xml:space="preserve">APTO      </v>
          </cell>
          <cell r="D95" t="str">
            <v xml:space="preserve">KAYAMI MURAI                            </v>
          </cell>
          <cell r="E95">
            <v>6862.18</v>
          </cell>
          <cell r="F95">
            <v>46.60328727067099</v>
          </cell>
          <cell r="G95">
            <v>0</v>
          </cell>
          <cell r="H95">
            <v>-46.60328727067099</v>
          </cell>
          <cell r="I95">
            <v>6862.18</v>
          </cell>
        </row>
        <row r="96">
          <cell r="A96" t="str">
            <v>172A</v>
          </cell>
          <cell r="B96" t="str">
            <v>A</v>
          </cell>
          <cell r="C96" t="str">
            <v xml:space="preserve">APTO      </v>
          </cell>
          <cell r="D96" t="str">
            <v xml:space="preserve">LEILA ELIAS NEMES                       </v>
          </cell>
          <cell r="E96">
            <v>183487.52</v>
          </cell>
          <cell r="F96">
            <v>23394.590836624906</v>
          </cell>
          <cell r="G96">
            <v>0</v>
          </cell>
          <cell r="H96">
            <v>282.44306337484159</v>
          </cell>
          <cell r="I96">
            <v>207164.5539</v>
          </cell>
        </row>
        <row r="97">
          <cell r="A97" t="str">
            <v>172MA</v>
          </cell>
          <cell r="B97" t="str">
            <v>A</v>
          </cell>
          <cell r="C97" t="str">
            <v xml:space="preserve">APTO      </v>
          </cell>
          <cell r="D97" t="str">
            <v xml:space="preserve">LEILA ELIAS NEMES                       </v>
          </cell>
          <cell r="E97">
            <v>0</v>
          </cell>
          <cell r="F97">
            <v>0</v>
          </cell>
          <cell r="G97">
            <v>0</v>
          </cell>
          <cell r="H97">
            <v>0.36530000000000001</v>
          </cell>
          <cell r="I97">
            <v>0.36530000000000001</v>
          </cell>
        </row>
        <row r="98">
          <cell r="A98" t="str">
            <v>173A</v>
          </cell>
          <cell r="B98" t="str">
            <v>A</v>
          </cell>
          <cell r="C98" t="str">
            <v xml:space="preserve">APTO      </v>
          </cell>
          <cell r="D98" t="str">
            <v xml:space="preserve">JOSE NILO DE MOURA PADILHA              </v>
          </cell>
          <cell r="E98">
            <v>94400</v>
          </cell>
          <cell r="F98">
            <v>12035.965034447006</v>
          </cell>
          <cell r="G98">
            <v>0</v>
          </cell>
          <cell r="H98">
            <v>1221.4229655529998</v>
          </cell>
          <cell r="I98">
            <v>107657.38800000001</v>
          </cell>
        </row>
        <row r="99">
          <cell r="A99" t="str">
            <v>173MA</v>
          </cell>
          <cell r="B99" t="str">
            <v>A</v>
          </cell>
          <cell r="C99" t="str">
            <v xml:space="preserve">APTO      </v>
          </cell>
          <cell r="D99" t="str">
            <v xml:space="preserve">JOSE NILO DE MOURA PADILHA              </v>
          </cell>
          <cell r="E99">
            <v>16897.099999999999</v>
          </cell>
          <cell r="F99">
            <v>2154.373991351209</v>
          </cell>
          <cell r="G99">
            <v>0</v>
          </cell>
          <cell r="H99">
            <v>12.943908648796423</v>
          </cell>
          <cell r="I99">
            <v>19064.4179</v>
          </cell>
        </row>
        <row r="100">
          <cell r="A100" t="str">
            <v>174A</v>
          </cell>
          <cell r="B100" t="str">
            <v>A</v>
          </cell>
          <cell r="C100" t="str">
            <v xml:space="preserve">APTO      </v>
          </cell>
          <cell r="D100" t="str">
            <v xml:space="preserve">NELSON GATTAS                           </v>
          </cell>
          <cell r="E100">
            <v>183760</v>
          </cell>
          <cell r="F100">
            <v>22977.538662822946</v>
          </cell>
          <cell r="G100">
            <v>0</v>
          </cell>
          <cell r="H100">
            <v>-2.1616628229385242</v>
          </cell>
          <cell r="I100">
            <v>206735.37700000001</v>
          </cell>
        </row>
        <row r="101">
          <cell r="A101" t="str">
            <v>181A</v>
          </cell>
          <cell r="B101" t="str">
            <v>A</v>
          </cell>
          <cell r="C101" t="str">
            <v xml:space="preserve">APTO      </v>
          </cell>
          <cell r="D101" t="str">
            <v xml:space="preserve">NAZARIO ANIBAL AGUIRRE                  </v>
          </cell>
          <cell r="E101">
            <v>176550</v>
          </cell>
          <cell r="F101">
            <v>22510.059606267158</v>
          </cell>
          <cell r="G101">
            <v>0</v>
          </cell>
          <cell r="H101">
            <v>-18.331506267149962</v>
          </cell>
          <cell r="I101">
            <v>199041.72810000001</v>
          </cell>
        </row>
        <row r="102">
          <cell r="A102" t="str">
            <v>181MA</v>
          </cell>
          <cell r="B102" t="str">
            <v>A</v>
          </cell>
          <cell r="C102" t="str">
            <v xml:space="preserve">APTO      </v>
          </cell>
          <cell r="D102" t="str">
            <v xml:space="preserve">NAZARIO ANIBAL AGUIRRE                  </v>
          </cell>
          <cell r="E102">
            <v>8316.7000000000007</v>
          </cell>
          <cell r="F102">
            <v>1060.3761695125572</v>
          </cell>
          <cell r="G102">
            <v>0</v>
          </cell>
          <cell r="H102">
            <v>3.296830487441639</v>
          </cell>
          <cell r="I102">
            <v>9380.3729999999996</v>
          </cell>
        </row>
        <row r="103">
          <cell r="A103" t="str">
            <v>182A</v>
          </cell>
          <cell r="B103" t="str">
            <v>A</v>
          </cell>
          <cell r="C103" t="str">
            <v xml:space="preserve">APTO      </v>
          </cell>
          <cell r="D103" t="str">
            <v xml:space="preserve">JULIO EUGENIO BALDERMANN                </v>
          </cell>
          <cell r="E103">
            <v>176550</v>
          </cell>
          <cell r="F103">
            <v>22510.059606267158</v>
          </cell>
          <cell r="G103">
            <v>0</v>
          </cell>
          <cell r="H103">
            <v>-22.197406267154292</v>
          </cell>
          <cell r="I103">
            <v>199037.8622</v>
          </cell>
        </row>
        <row r="104">
          <cell r="A104" t="str">
            <v>182MA</v>
          </cell>
          <cell r="B104" t="str">
            <v>A</v>
          </cell>
          <cell r="C104" t="str">
            <v xml:space="preserve">APTO      </v>
          </cell>
          <cell r="D104" t="str">
            <v xml:space="preserve">JULIO EUGENIO BALDERMANN                </v>
          </cell>
          <cell r="E104">
            <v>1389.15</v>
          </cell>
          <cell r="F104">
            <v>177.11611046188608</v>
          </cell>
          <cell r="G104">
            <v>0</v>
          </cell>
          <cell r="H104">
            <v>1.0713895381139196</v>
          </cell>
          <cell r="I104">
            <v>1567.3375000000001</v>
          </cell>
        </row>
        <row r="105">
          <cell r="A105" t="str">
            <v>183A</v>
          </cell>
          <cell r="B105" t="str">
            <v>A</v>
          </cell>
          <cell r="C105" t="str">
            <v xml:space="preserve">APTO      </v>
          </cell>
          <cell r="D105" t="str">
            <v xml:space="preserve">CAMILA SOARES DE SOUZA SARTIN           </v>
          </cell>
          <cell r="E105">
            <v>0</v>
          </cell>
          <cell r="F105">
            <v>0</v>
          </cell>
          <cell r="G105">
            <v>0</v>
          </cell>
          <cell r="H105">
            <v>-0.2165</v>
          </cell>
          <cell r="I105">
            <v>-0.2165</v>
          </cell>
        </row>
        <row r="106">
          <cell r="A106" t="str">
            <v>184A</v>
          </cell>
          <cell r="B106" t="str">
            <v>A</v>
          </cell>
          <cell r="C106" t="str">
            <v xml:space="preserve">APTO      </v>
          </cell>
          <cell r="D106" t="str">
            <v xml:space="preserve">CRISTINA REUTER CAMARGO                 </v>
          </cell>
          <cell r="E106">
            <v>186080</v>
          </cell>
          <cell r="F106">
            <v>23267.63383967182</v>
          </cell>
          <cell r="G106">
            <v>0</v>
          </cell>
          <cell r="H106">
            <v>-9.616339671832975</v>
          </cell>
          <cell r="I106">
            <v>209338.01749999999</v>
          </cell>
        </row>
        <row r="107">
          <cell r="A107" t="str">
            <v>184MA</v>
          </cell>
          <cell r="B107" t="str">
            <v>A</v>
          </cell>
          <cell r="C107" t="str">
            <v xml:space="preserve">APTO      </v>
          </cell>
          <cell r="D107" t="str">
            <v xml:space="preserve">CRISTINA REUTER CAMARGO                 </v>
          </cell>
          <cell r="E107">
            <v>7032.24</v>
          </cell>
          <cell r="F107">
            <v>879.31849415677993</v>
          </cell>
          <cell r="G107">
            <v>0</v>
          </cell>
          <cell r="H107">
            <v>2.3805843220316092E-2</v>
          </cell>
          <cell r="I107">
            <v>7911.5823</v>
          </cell>
        </row>
        <row r="108">
          <cell r="A108" t="str">
            <v>191A</v>
          </cell>
          <cell r="B108" t="str">
            <v>A</v>
          </cell>
          <cell r="C108" t="str">
            <v xml:space="preserve">APTO      </v>
          </cell>
          <cell r="D108" t="str">
            <v xml:space="preserve">PAULO CESAR ALFERES ROMERO FILHO        </v>
          </cell>
          <cell r="E108">
            <v>207119.52</v>
          </cell>
          <cell r="F108">
            <v>1406.6157532917423</v>
          </cell>
          <cell r="G108">
            <v>0</v>
          </cell>
          <cell r="H108">
            <v>-1406.6094532916759</v>
          </cell>
          <cell r="I108">
            <v>207119.5263</v>
          </cell>
        </row>
        <row r="109">
          <cell r="A109" t="str">
            <v>191MA</v>
          </cell>
          <cell r="B109" t="str">
            <v>A</v>
          </cell>
          <cell r="C109" t="str">
            <v xml:space="preserve">APTO      </v>
          </cell>
          <cell r="D109" t="str">
            <v xml:space="preserve">PAULO CESAR ALFERES ROMERO FILHO        </v>
          </cell>
          <cell r="E109">
            <v>5814.2</v>
          </cell>
          <cell r="F109">
            <v>39.4861156147374</v>
          </cell>
          <cell r="G109">
            <v>0</v>
          </cell>
          <cell r="H109">
            <v>9.8438526197242027E-4</v>
          </cell>
          <cell r="I109">
            <v>5853.6871000000001</v>
          </cell>
        </row>
        <row r="110">
          <cell r="A110" t="str">
            <v>192A</v>
          </cell>
          <cell r="B110" t="str">
            <v>A</v>
          </cell>
          <cell r="C110" t="str">
            <v xml:space="preserve">APTO      </v>
          </cell>
          <cell r="D110" t="str">
            <v xml:space="preserve">LILIAM MARINA DE AZEVEDO LOPES          </v>
          </cell>
          <cell r="E110">
            <v>192000</v>
          </cell>
          <cell r="F110">
            <v>3604.4860488699414</v>
          </cell>
          <cell r="G110">
            <v>0</v>
          </cell>
          <cell r="H110">
            <v>-3604.4666488699513</v>
          </cell>
          <cell r="I110">
            <v>192000.01939999999</v>
          </cell>
        </row>
        <row r="111">
          <cell r="A111" t="str">
            <v>192MA</v>
          </cell>
          <cell r="B111" t="str">
            <v>A</v>
          </cell>
          <cell r="C111" t="str">
            <v xml:space="preserve">APTO      </v>
          </cell>
          <cell r="D111" t="str">
            <v xml:space="preserve">LILIAM MARINA DE AZEVEDO LOPES          </v>
          </cell>
          <cell r="E111">
            <v>7965.7</v>
          </cell>
          <cell r="F111">
            <v>149.54299228897639</v>
          </cell>
          <cell r="G111">
            <v>0</v>
          </cell>
          <cell r="H111">
            <v>-1.9092288977162752E-2</v>
          </cell>
          <cell r="I111">
            <v>8115.2239</v>
          </cell>
        </row>
        <row r="112">
          <cell r="A112" t="str">
            <v>193A</v>
          </cell>
          <cell r="B112" t="str">
            <v>A</v>
          </cell>
          <cell r="C112" t="str">
            <v xml:space="preserve">APTO      </v>
          </cell>
          <cell r="D112" t="str">
            <v xml:space="preserve">JET STREAM TURISMO LTDA                 </v>
          </cell>
          <cell r="E112">
            <v>61740</v>
          </cell>
          <cell r="F112">
            <v>7720.0328528661703</v>
          </cell>
          <cell r="G112">
            <v>0</v>
          </cell>
          <cell r="H112">
            <v>-7719.9632528661677</v>
          </cell>
          <cell r="I112">
            <v>61740.069600000003</v>
          </cell>
        </row>
        <row r="113">
          <cell r="A113" t="str">
            <v>194A</v>
          </cell>
          <cell r="B113" t="str">
            <v>A</v>
          </cell>
          <cell r="C113" t="str">
            <v xml:space="preserve">APTO      </v>
          </cell>
          <cell r="D113" t="str">
            <v xml:space="preserve">ISABEL CRISTINA GUIMARÃES               </v>
          </cell>
          <cell r="E113">
            <v>197145.84</v>
          </cell>
          <cell r="F113">
            <v>8782.5691302038249</v>
          </cell>
          <cell r="G113">
            <v>0</v>
          </cell>
          <cell r="H113">
            <v>76.219469796174963</v>
          </cell>
          <cell r="I113">
            <v>206004.6286</v>
          </cell>
        </row>
        <row r="114">
          <cell r="A114" t="str">
            <v>194MA</v>
          </cell>
          <cell r="B114" t="str">
            <v>A</v>
          </cell>
          <cell r="C114" t="str">
            <v xml:space="preserve">APTO      </v>
          </cell>
          <cell r="D114" t="str">
            <v xml:space="preserve">ISABEL CRISTINA GUIMARÃES               </v>
          </cell>
          <cell r="E114">
            <v>0</v>
          </cell>
          <cell r="F114">
            <v>0</v>
          </cell>
          <cell r="G114">
            <v>0</v>
          </cell>
          <cell r="H114">
            <v>0.60880000000000001</v>
          </cell>
          <cell r="I114">
            <v>0.60880000000000001</v>
          </cell>
        </row>
        <row r="115">
          <cell r="A115" t="str">
            <v>203A</v>
          </cell>
          <cell r="B115" t="str">
            <v>A</v>
          </cell>
          <cell r="C115" t="str">
            <v xml:space="preserve">APTO      </v>
          </cell>
          <cell r="D115" t="str">
            <v xml:space="preserve">JONSELY BARBOSA DE SIQUEIRA             </v>
          </cell>
          <cell r="E115">
            <v>112850</v>
          </cell>
          <cell r="F115">
            <v>14110.879615256697</v>
          </cell>
          <cell r="G115">
            <v>0</v>
          </cell>
          <cell r="H115">
            <v>36.927984743302659</v>
          </cell>
          <cell r="I115">
            <v>126997.8076</v>
          </cell>
        </row>
        <row r="116">
          <cell r="A116" t="str">
            <v>203MA</v>
          </cell>
          <cell r="B116" t="str">
            <v>A</v>
          </cell>
          <cell r="C116" t="str">
            <v xml:space="preserve">APTO      </v>
          </cell>
          <cell r="D116" t="str">
            <v xml:space="preserve">JONSELY BARBOSA DE SIQUEIRA             </v>
          </cell>
          <cell r="E116">
            <v>5795.53</v>
          </cell>
          <cell r="F116">
            <v>724.67900874265445</v>
          </cell>
          <cell r="G116">
            <v>0</v>
          </cell>
          <cell r="H116">
            <v>0.88189125734413665</v>
          </cell>
          <cell r="I116">
            <v>6521.0909000000001</v>
          </cell>
        </row>
        <row r="117">
          <cell r="A117" t="str">
            <v>204A</v>
          </cell>
          <cell r="B117" t="str">
            <v>A</v>
          </cell>
          <cell r="C117" t="str">
            <v xml:space="preserve">APTO      </v>
          </cell>
          <cell r="D117" t="str">
            <v xml:space="preserve">PRISCILA DA SILVA GOMES                 </v>
          </cell>
          <cell r="E117">
            <v>169150</v>
          </cell>
          <cell r="F117">
            <v>7535.393941733566</v>
          </cell>
          <cell r="G117">
            <v>0</v>
          </cell>
          <cell r="H117">
            <v>400.45875826642259</v>
          </cell>
          <cell r="I117">
            <v>177085.85269999999</v>
          </cell>
        </row>
        <row r="118">
          <cell r="A118" t="str">
            <v>211A</v>
          </cell>
          <cell r="B118" t="str">
            <v>A</v>
          </cell>
          <cell r="C118" t="str">
            <v xml:space="preserve">APTO      </v>
          </cell>
          <cell r="D118" t="str">
            <v xml:space="preserve">JOSE CARLOS DA SILVEIRA PINHEIRO NETO   </v>
          </cell>
          <cell r="E118">
            <v>184700</v>
          </cell>
          <cell r="F118">
            <v>23095.077225856483</v>
          </cell>
          <cell r="G118">
            <v>0</v>
          </cell>
          <cell r="H118">
            <v>12.283274143526796</v>
          </cell>
          <cell r="I118">
            <v>207807.36050000001</v>
          </cell>
        </row>
        <row r="119">
          <cell r="A119" t="str">
            <v>211MA</v>
          </cell>
          <cell r="B119" t="str">
            <v>A</v>
          </cell>
          <cell r="C119" t="str">
            <v xml:space="preserve">APTO      </v>
          </cell>
          <cell r="D119" t="str">
            <v xml:space="preserve">JOSE CARLOS DA SILVEIRA PINHEIRO NETO   </v>
          </cell>
          <cell r="E119">
            <v>8678.5400000000009</v>
          </cell>
          <cell r="F119">
            <v>1085.173532797427</v>
          </cell>
          <cell r="G119">
            <v>0</v>
          </cell>
          <cell r="H119">
            <v>4.0724672025721702</v>
          </cell>
          <cell r="I119">
            <v>9767.7860000000001</v>
          </cell>
        </row>
        <row r="120">
          <cell r="A120" t="str">
            <v>212A</v>
          </cell>
          <cell r="B120" t="str">
            <v>A</v>
          </cell>
          <cell r="C120" t="str">
            <v xml:space="preserve">APTO      </v>
          </cell>
          <cell r="D120" t="str">
            <v xml:space="preserve">LAURO KENITI OKUYAMA                    </v>
          </cell>
          <cell r="E120">
            <v>114080</v>
          </cell>
          <cell r="F120">
            <v>14264.680075396351</v>
          </cell>
          <cell r="G120">
            <v>0</v>
          </cell>
          <cell r="H120">
            <v>-1.0790753963556199</v>
          </cell>
          <cell r="I120">
            <v>128343.601</v>
          </cell>
        </row>
        <row r="121">
          <cell r="A121" t="str">
            <v>213A</v>
          </cell>
          <cell r="B121" t="str">
            <v>A</v>
          </cell>
          <cell r="C121" t="str">
            <v xml:space="preserve">APTO      </v>
          </cell>
          <cell r="D121" t="str">
            <v xml:space="preserve">MARIA DA GLORIA MARCONDES GOHN          </v>
          </cell>
          <cell r="E121">
            <v>51360</v>
          </cell>
          <cell r="F121">
            <v>6422.1070185164717</v>
          </cell>
          <cell r="G121">
            <v>0</v>
          </cell>
          <cell r="H121">
            <v>104.94068148353108</v>
          </cell>
          <cell r="I121">
            <v>57887.047700000003</v>
          </cell>
        </row>
        <row r="122">
          <cell r="A122" t="str">
            <v>213MA</v>
          </cell>
          <cell r="B122" t="str">
            <v>A</v>
          </cell>
          <cell r="C122" t="str">
            <v xml:space="preserve">APTO      </v>
          </cell>
          <cell r="D122" t="str">
            <v xml:space="preserve">MARIA DA GLORIA MARCONDES GOHN          </v>
          </cell>
          <cell r="E122">
            <v>6012.24</v>
          </cell>
          <cell r="F122">
            <v>751.77664916287983</v>
          </cell>
          <cell r="G122">
            <v>0</v>
          </cell>
          <cell r="H122">
            <v>1.02225083712176</v>
          </cell>
          <cell r="I122">
            <v>6765.0388999999996</v>
          </cell>
        </row>
        <row r="123">
          <cell r="A123" t="str">
            <v>221A</v>
          </cell>
          <cell r="B123" t="str">
            <v>A</v>
          </cell>
          <cell r="C123" t="str">
            <v xml:space="preserve">APTO      </v>
          </cell>
          <cell r="D123" t="str">
            <v xml:space="preserve">EDSON BORGES                            </v>
          </cell>
          <cell r="E123">
            <v>42690</v>
          </cell>
          <cell r="F123">
            <v>5442.9591877176063</v>
          </cell>
          <cell r="G123">
            <v>0</v>
          </cell>
          <cell r="H123">
            <v>-5443.1005877176067</v>
          </cell>
          <cell r="I123">
            <v>42689.8586</v>
          </cell>
        </row>
        <row r="124">
          <cell r="A124" t="str">
            <v>222A</v>
          </cell>
          <cell r="B124" t="str">
            <v>A</v>
          </cell>
          <cell r="C124" t="str">
            <v xml:space="preserve">APTO      </v>
          </cell>
          <cell r="D124" t="str">
            <v xml:space="preserve">EDSON BORGES                            </v>
          </cell>
          <cell r="E124">
            <v>42690</v>
          </cell>
          <cell r="F124">
            <v>5442.9591877176063</v>
          </cell>
          <cell r="G124">
            <v>0</v>
          </cell>
          <cell r="H124">
            <v>-5443.1005877176067</v>
          </cell>
          <cell r="I124">
            <v>42689.8586</v>
          </cell>
        </row>
        <row r="125">
          <cell r="A125" t="str">
            <v>223A</v>
          </cell>
          <cell r="B125" t="str">
            <v>A</v>
          </cell>
          <cell r="C125" t="str">
            <v xml:space="preserve">APTO      </v>
          </cell>
          <cell r="D125" t="str">
            <v xml:space="preserve">LUIZ AUGUSTO MACHADO CAZARINI           </v>
          </cell>
          <cell r="E125">
            <v>125010</v>
          </cell>
          <cell r="F125">
            <v>15631.378473223216</v>
          </cell>
          <cell r="G125">
            <v>0</v>
          </cell>
          <cell r="H125">
            <v>2.6060267767752521</v>
          </cell>
          <cell r="I125">
            <v>140643.98449999999</v>
          </cell>
        </row>
        <row r="126">
          <cell r="A126" t="str">
            <v>223MA</v>
          </cell>
          <cell r="B126" t="str">
            <v>A</v>
          </cell>
          <cell r="C126" t="str">
            <v xml:space="preserve">APTO      </v>
          </cell>
          <cell r="D126" t="str">
            <v xml:space="preserve">LUIZ AUGUSTO MACHADO CAZARINI           </v>
          </cell>
          <cell r="E126">
            <v>1789.14</v>
          </cell>
          <cell r="F126">
            <v>223.71589858077414</v>
          </cell>
          <cell r="G126">
            <v>0</v>
          </cell>
          <cell r="H126">
            <v>-3.3398580774246511E-2</v>
          </cell>
          <cell r="I126">
            <v>2012.8225</v>
          </cell>
        </row>
        <row r="127">
          <cell r="A127" t="str">
            <v>224A</v>
          </cell>
          <cell r="B127" t="str">
            <v>A</v>
          </cell>
          <cell r="C127" t="str">
            <v xml:space="preserve">APTO      </v>
          </cell>
          <cell r="D127" t="str">
            <v xml:space="preserve">ADILSON JOAQUIM WESTHEIMER CAVALCANTE   </v>
          </cell>
          <cell r="E127">
            <v>155300</v>
          </cell>
          <cell r="F127">
            <v>19418.871105444086</v>
          </cell>
          <cell r="G127">
            <v>0</v>
          </cell>
          <cell r="H127">
            <v>-6.8092054440858192</v>
          </cell>
          <cell r="I127">
            <v>174712.0619</v>
          </cell>
        </row>
        <row r="128">
          <cell r="A128" t="str">
            <v>224MA</v>
          </cell>
          <cell r="B128" t="str">
            <v>A</v>
          </cell>
          <cell r="C128" t="str">
            <v xml:space="preserve">APTO      </v>
          </cell>
          <cell r="D128" t="str">
            <v xml:space="preserve">ADILSON JOAQUIM WESTHEIMER CAVALCANTE   </v>
          </cell>
          <cell r="E128">
            <v>5261.49</v>
          </cell>
          <cell r="F128">
            <v>657.9021000166324</v>
          </cell>
          <cell r="G128">
            <v>0</v>
          </cell>
          <cell r="H128">
            <v>1.1432999833675694</v>
          </cell>
          <cell r="I128">
            <v>5920.5353999999998</v>
          </cell>
        </row>
        <row r="129">
          <cell r="A129" t="str">
            <v>231A</v>
          </cell>
          <cell r="B129" t="str">
            <v>A</v>
          </cell>
          <cell r="C129" t="str">
            <v xml:space="preserve">APTO      </v>
          </cell>
          <cell r="D129" t="str">
            <v xml:space="preserve">DELOÁ MOURA CARVALHO                    </v>
          </cell>
          <cell r="E129">
            <v>213962.05</v>
          </cell>
          <cell r="F129">
            <v>24257.958753742088</v>
          </cell>
          <cell r="G129">
            <v>0</v>
          </cell>
          <cell r="H129">
            <v>286.85124625790922</v>
          </cell>
          <cell r="I129">
            <v>238506.86</v>
          </cell>
        </row>
        <row r="130">
          <cell r="A130" t="str">
            <v>232A</v>
          </cell>
          <cell r="B130" t="str">
            <v>A</v>
          </cell>
          <cell r="C130" t="str">
            <v xml:space="preserve">APTO      </v>
          </cell>
          <cell r="D130" t="str">
            <v xml:space="preserve">CARLO ERNESTO MARIA PARETO              </v>
          </cell>
          <cell r="E130">
            <v>192285.49</v>
          </cell>
          <cell r="F130">
            <v>17625.54879620712</v>
          </cell>
          <cell r="G130">
            <v>0</v>
          </cell>
          <cell r="H130">
            <v>1622.2071037928981</v>
          </cell>
          <cell r="I130">
            <v>211533.24590000001</v>
          </cell>
        </row>
        <row r="131">
          <cell r="A131" t="str">
            <v>233A</v>
          </cell>
          <cell r="B131" t="str">
            <v>A</v>
          </cell>
          <cell r="C131" t="str">
            <v xml:space="preserve">APTO      </v>
          </cell>
          <cell r="D131" t="str">
            <v xml:space="preserve">ALEXANDRE ITIRO KARIYA                  </v>
          </cell>
          <cell r="E131">
            <v>175610</v>
          </cell>
          <cell r="F131">
            <v>21958.454313116777</v>
          </cell>
          <cell r="G131">
            <v>0</v>
          </cell>
          <cell r="H131">
            <v>-1.55581311676724</v>
          </cell>
          <cell r="I131">
            <v>197566.89850000001</v>
          </cell>
        </row>
        <row r="132">
          <cell r="A132" t="str">
            <v>234A</v>
          </cell>
          <cell r="B132" t="str">
            <v>A</v>
          </cell>
          <cell r="C132" t="str">
            <v xml:space="preserve">APTO      </v>
          </cell>
          <cell r="D132" t="str">
            <v xml:space="preserve">OURIWALDO SIDNEY DOS SANTOS             </v>
          </cell>
          <cell r="E132">
            <v>150060</v>
          </cell>
          <cell r="F132">
            <v>19132.594418105065</v>
          </cell>
          <cell r="G132">
            <v>0</v>
          </cell>
          <cell r="H132">
            <v>1.5346818949255976</v>
          </cell>
          <cell r="I132">
            <v>169194.12909999999</v>
          </cell>
        </row>
        <row r="133">
          <cell r="A133" t="str">
            <v>234MA</v>
          </cell>
          <cell r="B133" t="str">
            <v>A</v>
          </cell>
          <cell r="C133" t="str">
            <v xml:space="preserve">APTO      </v>
          </cell>
          <cell r="D133" t="str">
            <v xml:space="preserve">OURIWALDO SIDNEY DOS SANTOS             </v>
          </cell>
          <cell r="E133">
            <v>8847.24</v>
          </cell>
          <cell r="F133">
            <v>1128.0198230017027</v>
          </cell>
          <cell r="G133">
            <v>0</v>
          </cell>
          <cell r="H133">
            <v>0.76787699829628764</v>
          </cell>
          <cell r="I133">
            <v>9976.0277000000006</v>
          </cell>
        </row>
        <row r="134">
          <cell r="A134" t="str">
            <v>241A</v>
          </cell>
          <cell r="B134" t="str">
            <v>A</v>
          </cell>
          <cell r="C134" t="str">
            <v xml:space="preserve">APTO      </v>
          </cell>
          <cell r="D134" t="str">
            <v xml:space="preserve">SERGIO BARBOSA DA SILVEIRA              </v>
          </cell>
          <cell r="E134">
            <v>191343.21</v>
          </cell>
          <cell r="F134">
            <v>22434.86061647629</v>
          </cell>
          <cell r="G134">
            <v>0</v>
          </cell>
          <cell r="H134">
            <v>86.714983523721457</v>
          </cell>
          <cell r="I134">
            <v>213864.7856</v>
          </cell>
        </row>
        <row r="135">
          <cell r="A135" t="str">
            <v>242A</v>
          </cell>
          <cell r="B135" t="str">
            <v>A</v>
          </cell>
          <cell r="C135" t="str">
            <v xml:space="preserve">APTO      </v>
          </cell>
          <cell r="D135" t="str">
            <v xml:space="preserve">MARIO TOMIO MIYAHARA                    </v>
          </cell>
          <cell r="E135">
            <v>163330</v>
          </cell>
          <cell r="F135">
            <v>20422.950532209801</v>
          </cell>
          <cell r="G135">
            <v>0</v>
          </cell>
          <cell r="H135">
            <v>-28.842532209793717</v>
          </cell>
          <cell r="I135">
            <v>183724.10800000001</v>
          </cell>
        </row>
        <row r="136">
          <cell r="A136" t="str">
            <v>243A</v>
          </cell>
          <cell r="B136" t="str">
            <v>A</v>
          </cell>
          <cell r="C136" t="str">
            <v xml:space="preserve">APTO      </v>
          </cell>
          <cell r="D136" t="str">
            <v xml:space="preserve">ALISSANDRA COSTA DO NASCIMENTO          </v>
          </cell>
          <cell r="E136">
            <v>166677.14000000001</v>
          </cell>
          <cell r="F136">
            <v>20841.480346967532</v>
          </cell>
          <cell r="G136">
            <v>0</v>
          </cell>
          <cell r="H136">
            <v>32.434653032272763</v>
          </cell>
          <cell r="I136">
            <v>187551.05499999999</v>
          </cell>
        </row>
        <row r="137">
          <cell r="A137" t="str">
            <v>251A</v>
          </cell>
          <cell r="B137" t="str">
            <v>A</v>
          </cell>
          <cell r="C137" t="str">
            <v xml:space="preserve">APTO      </v>
          </cell>
          <cell r="D137" t="str">
            <v xml:space="preserve">JANE DE SOUZA AMORIM                    </v>
          </cell>
          <cell r="E137">
            <v>217267.87</v>
          </cell>
          <cell r="F137">
            <v>25587.67366942497</v>
          </cell>
          <cell r="G137">
            <v>0</v>
          </cell>
          <cell r="H137">
            <v>-0.66066942510951776</v>
          </cell>
          <cell r="I137">
            <v>242854.883</v>
          </cell>
        </row>
        <row r="138">
          <cell r="A138" t="str">
            <v>251MA</v>
          </cell>
          <cell r="B138" t="str">
            <v>A</v>
          </cell>
          <cell r="C138" t="str">
            <v xml:space="preserve">APTO      </v>
          </cell>
          <cell r="D138" t="str">
            <v xml:space="preserve">JANE DE SOUZA AMORIM                    </v>
          </cell>
          <cell r="E138">
            <v>903.45</v>
          </cell>
          <cell r="F138">
            <v>106.39945877244537</v>
          </cell>
          <cell r="G138">
            <v>0</v>
          </cell>
          <cell r="H138">
            <v>9.0158412275546311</v>
          </cell>
          <cell r="I138">
            <v>1018.8653</v>
          </cell>
        </row>
        <row r="139">
          <cell r="A139" t="str">
            <v>251NA</v>
          </cell>
          <cell r="B139" t="str">
            <v>A</v>
          </cell>
          <cell r="C139" t="str">
            <v xml:space="preserve">APTO      </v>
          </cell>
          <cell r="D139" t="str">
            <v xml:space="preserve">JANE DE SOUZA AMORIM                    </v>
          </cell>
          <cell r="E139">
            <v>566.66999999999996</v>
          </cell>
          <cell r="F139">
            <v>66.736821409686854</v>
          </cell>
          <cell r="G139">
            <v>0</v>
          </cell>
          <cell r="H139">
            <v>-54.760021409686942</v>
          </cell>
          <cell r="I139">
            <v>578.64679999999998</v>
          </cell>
        </row>
        <row r="140">
          <cell r="A140" t="str">
            <v>252A</v>
          </cell>
          <cell r="B140" t="str">
            <v>A</v>
          </cell>
          <cell r="C140" t="str">
            <v xml:space="preserve">APTO      </v>
          </cell>
          <cell r="D140" t="str">
            <v xml:space="preserve">LUZIA GOMES DE ARAUJO NICOLIA           </v>
          </cell>
          <cell r="E140">
            <v>162604.66</v>
          </cell>
          <cell r="F140">
            <v>20732.033921590493</v>
          </cell>
          <cell r="G140">
            <v>0</v>
          </cell>
          <cell r="H140">
            <v>5.3890784096329298</v>
          </cell>
          <cell r="I140">
            <v>183342.08300000001</v>
          </cell>
        </row>
        <row r="141">
          <cell r="A141" t="str">
            <v>254A</v>
          </cell>
          <cell r="B141" t="str">
            <v>A</v>
          </cell>
          <cell r="C141" t="str">
            <v xml:space="preserve">APTO      </v>
          </cell>
          <cell r="D141" t="str">
            <v xml:space="preserve">PEDRO PASCHOAL FILHO                    </v>
          </cell>
          <cell r="E141">
            <v>150780</v>
          </cell>
          <cell r="F141">
            <v>18853.685674686771</v>
          </cell>
          <cell r="G141">
            <v>0</v>
          </cell>
          <cell r="H141">
            <v>1.3399253132229205</v>
          </cell>
          <cell r="I141">
            <v>169635.02559999999</v>
          </cell>
        </row>
        <row r="142">
          <cell r="A142"/>
          <cell r="D142" t="str">
            <v>Total do bloco</v>
          </cell>
          <cell r="E142">
            <v>13398632.819999998</v>
          </cell>
          <cell r="F142">
            <v>1484241.957590681</v>
          </cell>
          <cell r="G142">
            <v>0</v>
          </cell>
          <cell r="H142">
            <v>-35314.909090681045</v>
          </cell>
          <cell r="I142">
            <v>14847559.868499998</v>
          </cell>
        </row>
        <row r="144">
          <cell r="A144" t="str">
            <v>Empreendimento</v>
          </cell>
          <cell r="C144" t="str">
            <v xml:space="preserve">C91  </v>
          </cell>
          <cell r="D144" t="str">
            <v xml:space="preserve">PEIXOTO GOMIDE I    </v>
          </cell>
          <cell r="H144">
            <v>38352</v>
          </cell>
        </row>
        <row r="145">
          <cell r="A145" t="str">
            <v>Bloco</v>
          </cell>
          <cell r="C145" t="str">
            <v>B</v>
          </cell>
          <cell r="D145" t="str">
            <v xml:space="preserve">EAST SIDE                          </v>
          </cell>
        </row>
        <row r="146">
          <cell r="A146" t="str">
            <v>UND</v>
          </cell>
          <cell r="C146" t="str">
            <v>TIPO</v>
          </cell>
          <cell r="D146" t="str">
            <v>CLIENTE</v>
          </cell>
          <cell r="E146" t="str">
            <v>PRINCIPAL</v>
          </cell>
          <cell r="F146" t="str">
            <v>VMA PRINCIPAL</v>
          </cell>
          <cell r="G146" t="str">
            <v>JUROS T.PRICE</v>
          </cell>
          <cell r="H146" t="str">
            <v>ACRESCIMO</v>
          </cell>
          <cell r="I146" t="str">
            <v>SALDO DEVEDOR</v>
          </cell>
        </row>
        <row r="147">
          <cell r="A147" t="str">
            <v>12B</v>
          </cell>
          <cell r="B147" t="str">
            <v>B</v>
          </cell>
          <cell r="C147" t="str">
            <v xml:space="preserve">APTO      </v>
          </cell>
          <cell r="D147" t="str">
            <v xml:space="preserve">ANTONIO CARLOS BAPTISTA                 </v>
          </cell>
          <cell r="E147">
            <v>46500</v>
          </cell>
          <cell r="F147">
            <v>5814.4076394278745</v>
          </cell>
          <cell r="G147">
            <v>0</v>
          </cell>
          <cell r="H147">
            <v>-5814.3015394278773</v>
          </cell>
          <cell r="I147">
            <v>46500.106099999997</v>
          </cell>
        </row>
        <row r="148">
          <cell r="A148" t="str">
            <v>13B</v>
          </cell>
          <cell r="B148" t="str">
            <v>B</v>
          </cell>
          <cell r="C148" t="str">
            <v xml:space="preserve">APTO      </v>
          </cell>
          <cell r="D148" t="str">
            <v xml:space="preserve">CLAUDIO BRUNI                           </v>
          </cell>
          <cell r="E148">
            <v>41943</v>
          </cell>
          <cell r="F148">
            <v>787.41124139454496</v>
          </cell>
          <cell r="G148">
            <v>0</v>
          </cell>
          <cell r="H148">
            <v>3469.8672586054554</v>
          </cell>
          <cell r="I148">
            <v>46200.2785</v>
          </cell>
        </row>
        <row r="149">
          <cell r="A149" t="str">
            <v>17B</v>
          </cell>
          <cell r="B149" t="str">
            <v>B</v>
          </cell>
          <cell r="C149" t="str">
            <v xml:space="preserve">APTO      </v>
          </cell>
          <cell r="D149" t="str">
            <v xml:space="preserve">GIANFRANCO CERRO                        </v>
          </cell>
          <cell r="E149">
            <v>138000</v>
          </cell>
          <cell r="F149">
            <v>2590.7243476252916</v>
          </cell>
          <cell r="G149">
            <v>0</v>
          </cell>
          <cell r="H149">
            <v>2.0152374709141441E-2</v>
          </cell>
          <cell r="I149">
            <v>140590.7445</v>
          </cell>
        </row>
        <row r="150">
          <cell r="A150" t="str">
            <v>22B</v>
          </cell>
          <cell r="B150" t="str">
            <v>B</v>
          </cell>
          <cell r="C150" t="str">
            <v xml:space="preserve">APTO      </v>
          </cell>
          <cell r="D150" t="str">
            <v xml:space="preserve">MARCO ANTONIO GONÇALVES                 </v>
          </cell>
          <cell r="E150">
            <v>144430</v>
          </cell>
          <cell r="F150">
            <v>14569.064809590966</v>
          </cell>
          <cell r="G150">
            <v>0</v>
          </cell>
          <cell r="H150">
            <v>127.19849040902591</v>
          </cell>
          <cell r="I150">
            <v>159126.26329999999</v>
          </cell>
        </row>
        <row r="151">
          <cell r="A151" t="str">
            <v>022MB</v>
          </cell>
          <cell r="B151" t="str">
            <v>B</v>
          </cell>
          <cell r="C151" t="str">
            <v xml:space="preserve">APTO      </v>
          </cell>
          <cell r="D151" t="str">
            <v xml:space="preserve">MARCO ANTONIO GONÇALVES                 </v>
          </cell>
          <cell r="E151">
            <v>7338.24</v>
          </cell>
          <cell r="F151">
            <v>740.22913624823718</v>
          </cell>
          <cell r="G151">
            <v>0</v>
          </cell>
          <cell r="H151">
            <v>1.1315637517639061</v>
          </cell>
          <cell r="I151">
            <v>8079.6007</v>
          </cell>
        </row>
        <row r="152">
          <cell r="A152" t="str">
            <v>25B</v>
          </cell>
          <cell r="B152" t="str">
            <v>B</v>
          </cell>
          <cell r="C152" t="str">
            <v xml:space="preserve">APTO      </v>
          </cell>
          <cell r="D152" t="str">
            <v xml:space="preserve">ANDREA RAMIREZ                          </v>
          </cell>
          <cell r="E152">
            <v>148000.1</v>
          </cell>
          <cell r="F152">
            <v>14929.190948736019</v>
          </cell>
          <cell r="G152">
            <v>0</v>
          </cell>
          <cell r="H152">
            <v>47.41915126368076</v>
          </cell>
          <cell r="I152">
            <v>162976.7101</v>
          </cell>
        </row>
        <row r="153">
          <cell r="A153" t="str">
            <v>025MB</v>
          </cell>
          <cell r="B153" t="str">
            <v>B</v>
          </cell>
          <cell r="C153" t="str">
            <v xml:space="preserve">APTO      </v>
          </cell>
          <cell r="D153" t="str">
            <v xml:space="preserve">ANDREA RAMIREZ                          </v>
          </cell>
          <cell r="E153">
            <v>0</v>
          </cell>
          <cell r="F153">
            <v>0</v>
          </cell>
          <cell r="G153">
            <v>0</v>
          </cell>
          <cell r="H153">
            <v>3.1353</v>
          </cell>
          <cell r="I153">
            <v>3.1353</v>
          </cell>
        </row>
        <row r="154">
          <cell r="A154" t="str">
            <v>28B</v>
          </cell>
          <cell r="B154" t="str">
            <v>B</v>
          </cell>
          <cell r="C154" t="str">
            <v xml:space="preserve">APTO      </v>
          </cell>
          <cell r="D154" t="str">
            <v xml:space="preserve">ANDERSON LUIZ NUNES                     </v>
          </cell>
          <cell r="E154">
            <v>80000</v>
          </cell>
          <cell r="F154">
            <v>5689.8131531721701</v>
          </cell>
          <cell r="G154">
            <v>0</v>
          </cell>
          <cell r="H154">
            <v>-32.6520531721726</v>
          </cell>
          <cell r="I154">
            <v>85657.161099999998</v>
          </cell>
        </row>
        <row r="155">
          <cell r="A155" t="str">
            <v>028MB</v>
          </cell>
          <cell r="B155" t="str">
            <v>B</v>
          </cell>
          <cell r="C155" t="str">
            <v xml:space="preserve">APTO      </v>
          </cell>
          <cell r="D155" t="str">
            <v xml:space="preserve">ANDERSON LUIZ NUNES                     </v>
          </cell>
          <cell r="E155">
            <v>5956.16</v>
          </cell>
          <cell r="F155">
            <v>423.6179688799748</v>
          </cell>
          <cell r="G155">
            <v>0</v>
          </cell>
          <cell r="H155">
            <v>-3.1068879972735886E-2</v>
          </cell>
          <cell r="I155">
            <v>6379.7469000000001</v>
          </cell>
        </row>
        <row r="156">
          <cell r="A156" t="str">
            <v>31B</v>
          </cell>
          <cell r="B156" t="str">
            <v>B</v>
          </cell>
          <cell r="C156" t="str">
            <v xml:space="preserve">APTO      </v>
          </cell>
          <cell r="D156" t="str">
            <v xml:space="preserve">JOSE ANTONIO SANCHES                    </v>
          </cell>
          <cell r="E156">
            <v>138490</v>
          </cell>
          <cell r="F156">
            <v>13969.88011825972</v>
          </cell>
          <cell r="G156">
            <v>0</v>
          </cell>
          <cell r="H156">
            <v>77.106181740269676</v>
          </cell>
          <cell r="I156">
            <v>152536.98629999999</v>
          </cell>
        </row>
        <row r="157">
          <cell r="A157" t="str">
            <v>031MB</v>
          </cell>
          <cell r="B157" t="str">
            <v>B</v>
          </cell>
          <cell r="C157" t="str">
            <v xml:space="preserve">APTO      </v>
          </cell>
          <cell r="D157" t="str">
            <v xml:space="preserve">JOSE ANTONIO SANCHES                    </v>
          </cell>
          <cell r="E157">
            <v>588.32000000000005</v>
          </cell>
          <cell r="F157">
            <v>59.345511381143638</v>
          </cell>
          <cell r="G157">
            <v>0</v>
          </cell>
          <cell r="H157">
            <v>8.6869886188562759</v>
          </cell>
          <cell r="I157">
            <v>656.35249999999996</v>
          </cell>
        </row>
        <row r="158">
          <cell r="A158" t="str">
            <v>32B</v>
          </cell>
          <cell r="B158" t="str">
            <v>B</v>
          </cell>
          <cell r="C158" t="str">
            <v xml:space="preserve">APTO      </v>
          </cell>
          <cell r="D158" t="str">
            <v xml:space="preserve">ARLINDO DA SILVA PEREIRA                </v>
          </cell>
          <cell r="E158">
            <v>147080</v>
          </cell>
          <cell r="F158">
            <v>15630.77786742261</v>
          </cell>
          <cell r="G158">
            <v>0</v>
          </cell>
          <cell r="H158">
            <v>6.3325773844553623E-3</v>
          </cell>
          <cell r="I158">
            <v>162710.78419999999</v>
          </cell>
        </row>
        <row r="159">
          <cell r="A159" t="str">
            <v>032MB</v>
          </cell>
          <cell r="B159" t="str">
            <v>B</v>
          </cell>
          <cell r="C159" t="str">
            <v xml:space="preserve">APTO      </v>
          </cell>
          <cell r="D159" t="str">
            <v xml:space="preserve">ARLINDO DA SILVA PEREIRA                </v>
          </cell>
          <cell r="E159">
            <v>0</v>
          </cell>
          <cell r="F159">
            <v>0</v>
          </cell>
          <cell r="G159">
            <v>0</v>
          </cell>
          <cell r="H159">
            <v>0.45660000000000001</v>
          </cell>
          <cell r="I159">
            <v>0.45660000000000001</v>
          </cell>
        </row>
        <row r="160">
          <cell r="A160" t="str">
            <v>36B</v>
          </cell>
          <cell r="B160" t="str">
            <v>B</v>
          </cell>
          <cell r="C160" t="str">
            <v xml:space="preserve">APTO      </v>
          </cell>
          <cell r="D160" t="str">
            <v xml:space="preserve">JOSE CARLOS RITTES                      </v>
          </cell>
          <cell r="E160">
            <v>0</v>
          </cell>
          <cell r="F160">
            <v>0</v>
          </cell>
          <cell r="G160">
            <v>0</v>
          </cell>
          <cell r="H160">
            <v>-35.2395</v>
          </cell>
          <cell r="I160">
            <v>-35.2395</v>
          </cell>
        </row>
        <row r="161">
          <cell r="A161" t="str">
            <v>036MB</v>
          </cell>
          <cell r="B161" t="str">
            <v>B</v>
          </cell>
          <cell r="C161" t="str">
            <v xml:space="preserve">APTO      </v>
          </cell>
          <cell r="D161" t="str">
            <v xml:space="preserve">JOSE CARLOS RITTES                      </v>
          </cell>
          <cell r="E161">
            <v>5825.96</v>
          </cell>
          <cell r="F161">
            <v>686.12429113942676</v>
          </cell>
          <cell r="G161">
            <v>0</v>
          </cell>
          <cell r="H161">
            <v>2.705408860572561</v>
          </cell>
          <cell r="I161">
            <v>6514.7897000000003</v>
          </cell>
        </row>
        <row r="162">
          <cell r="A162" t="str">
            <v>38B</v>
          </cell>
          <cell r="B162" t="str">
            <v>B</v>
          </cell>
          <cell r="C162" t="str">
            <v xml:space="preserve">APTO      </v>
          </cell>
          <cell r="D162" t="str">
            <v xml:space="preserve">SERGIO CARBONE                          </v>
          </cell>
          <cell r="E162">
            <v>22600</v>
          </cell>
          <cell r="F162">
            <v>1750.4640733399458</v>
          </cell>
          <cell r="G162">
            <v>0</v>
          </cell>
          <cell r="H162">
            <v>-18.545273339946334</v>
          </cell>
          <cell r="I162">
            <v>24331.918799999999</v>
          </cell>
        </row>
        <row r="163">
          <cell r="A163" t="str">
            <v>41B</v>
          </cell>
          <cell r="B163" t="str">
            <v>B</v>
          </cell>
          <cell r="C163" t="str">
            <v xml:space="preserve">APTO      </v>
          </cell>
          <cell r="D163" t="str">
            <v xml:space="preserve">VERA LUCIA PASSERO                      </v>
          </cell>
          <cell r="E163">
            <v>139240</v>
          </cell>
          <cell r="F163">
            <v>6202.9456248713432</v>
          </cell>
          <cell r="G163">
            <v>0</v>
          </cell>
          <cell r="H163">
            <v>-0.27032487134056282</v>
          </cell>
          <cell r="I163">
            <v>145442.6753</v>
          </cell>
        </row>
        <row r="164">
          <cell r="A164" t="str">
            <v>42B</v>
          </cell>
          <cell r="B164" t="str">
            <v>B</v>
          </cell>
          <cell r="C164" t="str">
            <v xml:space="preserve">APTO      </v>
          </cell>
          <cell r="D164" t="str">
            <v xml:space="preserve">ARTHUR SERRA MASSUDA                    </v>
          </cell>
          <cell r="E164">
            <v>72380</v>
          </cell>
          <cell r="F164">
            <v>9228.4231906067071</v>
          </cell>
          <cell r="G164">
            <v>0</v>
          </cell>
          <cell r="H164">
            <v>2102.7543093932982</v>
          </cell>
          <cell r="I164">
            <v>83711.177500000005</v>
          </cell>
        </row>
        <row r="165">
          <cell r="A165" t="str">
            <v>45B</v>
          </cell>
          <cell r="B165" t="str">
            <v>B</v>
          </cell>
          <cell r="C165" t="str">
            <v xml:space="preserve">APTO      </v>
          </cell>
          <cell r="D165" t="str">
            <v xml:space="preserve">SERGIO DE OLIVEIRA CARDOSO              </v>
          </cell>
          <cell r="E165">
            <v>25000</v>
          </cell>
          <cell r="F165">
            <v>1778.0666103663043</v>
          </cell>
          <cell r="G165">
            <v>0</v>
          </cell>
          <cell r="H165">
            <v>-1778.1565103663033</v>
          </cell>
          <cell r="I165">
            <v>24999.910100000001</v>
          </cell>
        </row>
        <row r="166">
          <cell r="A166" t="str">
            <v>045MB</v>
          </cell>
          <cell r="B166" t="str">
            <v>B</v>
          </cell>
          <cell r="C166" t="str">
            <v xml:space="preserve">APTO      </v>
          </cell>
          <cell r="D166" t="str">
            <v xml:space="preserve">SERGIO DE OLIVEIRA CARDOSO              </v>
          </cell>
          <cell r="E166">
            <v>8780.85</v>
          </cell>
          <cell r="F166">
            <v>624.51744782539845</v>
          </cell>
          <cell r="G166">
            <v>0</v>
          </cell>
          <cell r="H166">
            <v>-624.51744782539845</v>
          </cell>
          <cell r="I166">
            <v>8780.85</v>
          </cell>
        </row>
        <row r="167">
          <cell r="A167" t="str">
            <v>46B</v>
          </cell>
          <cell r="B167" t="str">
            <v>B</v>
          </cell>
          <cell r="C167" t="str">
            <v xml:space="preserve">APTO      </v>
          </cell>
          <cell r="D167" t="str">
            <v xml:space="preserve">ANGELO INDELICATO FILHO                 </v>
          </cell>
          <cell r="E167">
            <v>106000</v>
          </cell>
          <cell r="F167">
            <v>13254.348597405507</v>
          </cell>
          <cell r="G167">
            <v>0</v>
          </cell>
          <cell r="H167">
            <v>4.3628025944926776</v>
          </cell>
          <cell r="I167">
            <v>119258.7114</v>
          </cell>
        </row>
        <row r="168">
          <cell r="A168" t="str">
            <v>47B</v>
          </cell>
          <cell r="B168" t="str">
            <v>B</v>
          </cell>
          <cell r="C168" t="str">
            <v xml:space="preserve">APTO      </v>
          </cell>
          <cell r="D168" t="str">
            <v xml:space="preserve">RICARDO MAGALHAES MODE                  </v>
          </cell>
          <cell r="E168">
            <v>0</v>
          </cell>
          <cell r="F168">
            <v>0</v>
          </cell>
          <cell r="G168">
            <v>0</v>
          </cell>
          <cell r="H168">
            <v>2.7099999999999999E-2</v>
          </cell>
          <cell r="I168">
            <v>2.7099999999999999E-2</v>
          </cell>
        </row>
        <row r="169">
          <cell r="A169" t="str">
            <v>48B</v>
          </cell>
          <cell r="B169" t="str">
            <v>B</v>
          </cell>
          <cell r="C169" t="str">
            <v xml:space="preserve">APTO      </v>
          </cell>
          <cell r="D169" t="str">
            <v xml:space="preserve">DENISE BELLINATI ROBERT PIRES           </v>
          </cell>
          <cell r="E169">
            <v>130730</v>
          </cell>
          <cell r="F169">
            <v>13187.106851470133</v>
          </cell>
          <cell r="G169">
            <v>0</v>
          </cell>
          <cell r="H169">
            <v>34.087948529864661</v>
          </cell>
          <cell r="I169">
            <v>143951.1948</v>
          </cell>
        </row>
        <row r="170">
          <cell r="A170" t="str">
            <v>048MB</v>
          </cell>
          <cell r="B170" t="str">
            <v>B</v>
          </cell>
          <cell r="C170" t="str">
            <v xml:space="preserve">APTO      </v>
          </cell>
          <cell r="D170" t="str">
            <v xml:space="preserve">DENISE BELLINATI ROBERT PIRES           </v>
          </cell>
          <cell r="E170">
            <v>25.83</v>
          </cell>
          <cell r="F170">
            <v>0</v>
          </cell>
          <cell r="G170">
            <v>0</v>
          </cell>
          <cell r="H170">
            <v>0.48090000000000188</v>
          </cell>
          <cell r="I170">
            <v>26.3109</v>
          </cell>
        </row>
        <row r="171">
          <cell r="A171" t="str">
            <v>51B</v>
          </cell>
          <cell r="B171" t="str">
            <v>B</v>
          </cell>
          <cell r="C171" t="str">
            <v xml:space="preserve">APTO      </v>
          </cell>
          <cell r="D171" t="str">
            <v xml:space="preserve">MARCIO GONCALVES CRANCIANINOV SUCONIC   </v>
          </cell>
          <cell r="E171">
            <v>87600</v>
          </cell>
          <cell r="F171">
            <v>6784.984638255708</v>
          </cell>
          <cell r="G171">
            <v>0</v>
          </cell>
          <cell r="H171">
            <v>-6785.0818382557118</v>
          </cell>
          <cell r="I171">
            <v>87599.902799999996</v>
          </cell>
        </row>
        <row r="172">
          <cell r="A172" t="str">
            <v>52B</v>
          </cell>
          <cell r="B172" t="str">
            <v>B</v>
          </cell>
          <cell r="C172" t="str">
            <v xml:space="preserve">APTO      </v>
          </cell>
          <cell r="D172" t="str">
            <v xml:space="preserve">ERONY MARCELLINO DA SILVA               </v>
          </cell>
          <cell r="E172">
            <v>133020</v>
          </cell>
          <cell r="F172">
            <v>16960.00072968367</v>
          </cell>
          <cell r="G172">
            <v>0</v>
          </cell>
          <cell r="H172">
            <v>2445.0263703163364</v>
          </cell>
          <cell r="I172">
            <v>152425.02710000001</v>
          </cell>
        </row>
        <row r="173">
          <cell r="A173" t="str">
            <v>052MB</v>
          </cell>
          <cell r="B173" t="str">
            <v>B</v>
          </cell>
          <cell r="C173" t="str">
            <v xml:space="preserve">APTO      </v>
          </cell>
          <cell r="D173" t="str">
            <v xml:space="preserve">ERONY MARCELLINO DA SILVA               </v>
          </cell>
          <cell r="E173">
            <v>0</v>
          </cell>
          <cell r="F173">
            <v>0</v>
          </cell>
          <cell r="G173">
            <v>0</v>
          </cell>
          <cell r="H173">
            <v>0.63919999999999999</v>
          </cell>
          <cell r="I173">
            <v>0.63919999999999999</v>
          </cell>
        </row>
        <row r="174">
          <cell r="A174" t="str">
            <v>53B</v>
          </cell>
          <cell r="B174" t="str">
            <v>B</v>
          </cell>
          <cell r="C174" t="str">
            <v xml:space="preserve">APTO      </v>
          </cell>
          <cell r="D174" t="str">
            <v xml:space="preserve">MARIA TEREZA JAHNEL                     </v>
          </cell>
          <cell r="E174">
            <v>20126.91</v>
          </cell>
          <cell r="F174">
            <v>2566.1735700366708</v>
          </cell>
          <cell r="G174">
            <v>0</v>
          </cell>
          <cell r="H174">
            <v>705.14172996332763</v>
          </cell>
          <cell r="I174">
            <v>23398.225299999998</v>
          </cell>
        </row>
        <row r="175">
          <cell r="A175" t="str">
            <v>053MB</v>
          </cell>
          <cell r="B175" t="str">
            <v>B</v>
          </cell>
          <cell r="C175" t="str">
            <v xml:space="preserve">APTO      </v>
          </cell>
          <cell r="D175" t="str">
            <v xml:space="preserve">MARIA TEREZA JAHNEL                     </v>
          </cell>
          <cell r="E175">
            <v>1988</v>
          </cell>
          <cell r="F175">
            <v>253.46926364915925</v>
          </cell>
          <cell r="G175">
            <v>0</v>
          </cell>
          <cell r="H175">
            <v>1.8546363508406216</v>
          </cell>
          <cell r="I175">
            <v>2243.3238999999999</v>
          </cell>
        </row>
        <row r="176">
          <cell r="A176" t="str">
            <v>54B</v>
          </cell>
          <cell r="B176" t="str">
            <v>B</v>
          </cell>
          <cell r="C176" t="str">
            <v xml:space="preserve">APTO      </v>
          </cell>
          <cell r="D176" t="str">
            <v xml:space="preserve">GUILHERME BOMBONATO DE SOUSA PRADO      </v>
          </cell>
          <cell r="E176">
            <v>99620</v>
          </cell>
          <cell r="F176">
            <v>10048.952685255537</v>
          </cell>
          <cell r="G176">
            <v>0</v>
          </cell>
          <cell r="H176">
            <v>7.8614744465085096E-2</v>
          </cell>
          <cell r="I176">
            <v>109669.0313</v>
          </cell>
        </row>
        <row r="177">
          <cell r="A177" t="str">
            <v>054MB</v>
          </cell>
          <cell r="B177" t="str">
            <v>B</v>
          </cell>
          <cell r="C177" t="str">
            <v xml:space="preserve">APTO      </v>
          </cell>
          <cell r="D177" t="str">
            <v xml:space="preserve">GUILHERME BOMBONATO DE SOUSA PRADO      </v>
          </cell>
          <cell r="E177">
            <v>7460.05</v>
          </cell>
          <cell r="F177">
            <v>752.51645733427529</v>
          </cell>
          <cell r="G177">
            <v>0</v>
          </cell>
          <cell r="H177">
            <v>8.8542665723366554E-2</v>
          </cell>
          <cell r="I177">
            <v>8212.6550000000007</v>
          </cell>
        </row>
        <row r="178">
          <cell r="A178" t="str">
            <v>054NB</v>
          </cell>
          <cell r="B178" t="str">
            <v>B</v>
          </cell>
          <cell r="C178" t="str">
            <v xml:space="preserve">APTO      </v>
          </cell>
          <cell r="D178" t="str">
            <v xml:space="preserve">GUILHERME BOMBONATO DE SOUSA PRADO      </v>
          </cell>
          <cell r="E178">
            <v>2270.0100000000002</v>
          </cell>
          <cell r="F178">
            <v>228.9823638331344</v>
          </cell>
          <cell r="G178">
            <v>0</v>
          </cell>
          <cell r="H178">
            <v>-228.99236383313462</v>
          </cell>
          <cell r="I178">
            <v>2270</v>
          </cell>
        </row>
        <row r="179">
          <cell r="A179" t="str">
            <v>55B</v>
          </cell>
          <cell r="B179" t="str">
            <v>B</v>
          </cell>
          <cell r="C179" t="str">
            <v xml:space="preserve">APTO      </v>
          </cell>
          <cell r="D179" t="str">
            <v xml:space="preserve">MANOEL REMUALDO LOUREIRO                </v>
          </cell>
          <cell r="E179">
            <v>132580</v>
          </cell>
          <cell r="F179">
            <v>16903.900892658683</v>
          </cell>
          <cell r="G179">
            <v>0</v>
          </cell>
          <cell r="H179">
            <v>10.035507341322955</v>
          </cell>
          <cell r="I179">
            <v>149493.93640000001</v>
          </cell>
        </row>
        <row r="180">
          <cell r="A180" t="str">
            <v>055MB</v>
          </cell>
          <cell r="B180" t="str">
            <v>B</v>
          </cell>
          <cell r="C180" t="str">
            <v xml:space="preserve">APTO      </v>
          </cell>
          <cell r="D180" t="str">
            <v xml:space="preserve">MANOEL REMUALDO LOUREIRO                </v>
          </cell>
          <cell r="E180">
            <v>4548.3100000000004</v>
          </cell>
          <cell r="F180">
            <v>579.9078403159491</v>
          </cell>
          <cell r="G180">
            <v>0</v>
          </cell>
          <cell r="H180">
            <v>-1.1440315948561874E-2</v>
          </cell>
          <cell r="I180">
            <v>5128.2064</v>
          </cell>
        </row>
        <row r="181">
          <cell r="A181" t="str">
            <v>56B</v>
          </cell>
          <cell r="B181" t="str">
            <v>B</v>
          </cell>
          <cell r="C181" t="str">
            <v xml:space="preserve">APTO      </v>
          </cell>
          <cell r="D181" t="str">
            <v xml:space="preserve">ANGELO INDELICATO FILHO                 </v>
          </cell>
          <cell r="E181">
            <v>106000</v>
          </cell>
          <cell r="F181">
            <v>13254.348597405507</v>
          </cell>
          <cell r="G181">
            <v>0</v>
          </cell>
          <cell r="H181">
            <v>4.3628025944926776</v>
          </cell>
          <cell r="I181">
            <v>119258.7114</v>
          </cell>
        </row>
        <row r="182">
          <cell r="A182" t="str">
            <v>57B</v>
          </cell>
          <cell r="B182" t="str">
            <v>B</v>
          </cell>
          <cell r="C182" t="str">
            <v xml:space="preserve">APTO      </v>
          </cell>
          <cell r="D182" t="str">
            <v xml:space="preserve">BRUNO FERRAZ MUSA                       </v>
          </cell>
          <cell r="E182">
            <v>52904</v>
          </cell>
          <cell r="F182">
            <v>6615.1703603503765</v>
          </cell>
          <cell r="G182">
            <v>0</v>
          </cell>
          <cell r="H182">
            <v>2.7008396496248679</v>
          </cell>
          <cell r="I182">
            <v>59521.871200000001</v>
          </cell>
        </row>
        <row r="183">
          <cell r="A183" t="str">
            <v>58B</v>
          </cell>
          <cell r="B183" t="str">
            <v>B</v>
          </cell>
          <cell r="C183" t="str">
            <v xml:space="preserve">APTO      </v>
          </cell>
          <cell r="D183" t="str">
            <v xml:space="preserve">RICARDO MAGALHAES MODE                  </v>
          </cell>
          <cell r="E183">
            <v>0</v>
          </cell>
          <cell r="F183">
            <v>0</v>
          </cell>
          <cell r="G183">
            <v>0</v>
          </cell>
          <cell r="H183">
            <v>2.7099999999999999E-2</v>
          </cell>
          <cell r="I183">
            <v>2.7099999999999999E-2</v>
          </cell>
        </row>
        <row r="184">
          <cell r="A184" t="str">
            <v>61B</v>
          </cell>
          <cell r="B184" t="str">
            <v>B</v>
          </cell>
          <cell r="C184" t="str">
            <v xml:space="preserve">APTO      </v>
          </cell>
          <cell r="D184" t="str">
            <v xml:space="preserve">SILVIA MARIA DE AZEVEDO LOPES DE CAMPOS </v>
          </cell>
          <cell r="E184">
            <v>115643</v>
          </cell>
          <cell r="F184">
            <v>3815.3988090471057</v>
          </cell>
          <cell r="G184">
            <v>0</v>
          </cell>
          <cell r="H184">
            <v>-3815.4173090471113</v>
          </cell>
          <cell r="I184">
            <v>115642.98149999999</v>
          </cell>
        </row>
        <row r="185">
          <cell r="A185" t="str">
            <v>061MB</v>
          </cell>
          <cell r="B185" t="str">
            <v>B</v>
          </cell>
          <cell r="C185" t="str">
            <v xml:space="preserve">APTO      </v>
          </cell>
          <cell r="D185" t="str">
            <v xml:space="preserve">SILVIA MARIA DE AZEVEDO LOPES DE CAMPOS </v>
          </cell>
          <cell r="E185">
            <v>4000</v>
          </cell>
          <cell r="F185">
            <v>131.97163024297606</v>
          </cell>
          <cell r="G185">
            <v>0</v>
          </cell>
          <cell r="H185">
            <v>-131.95583024297594</v>
          </cell>
          <cell r="I185">
            <v>4000.0158000000001</v>
          </cell>
        </row>
        <row r="186">
          <cell r="A186" t="str">
            <v>061NB</v>
          </cell>
          <cell r="B186" t="str">
            <v>B</v>
          </cell>
          <cell r="C186" t="str">
            <v xml:space="preserve">APTO      </v>
          </cell>
          <cell r="D186" t="str">
            <v xml:space="preserve">SILVIA MARIA DE AZEVEDO LOPES DE CAMPOS </v>
          </cell>
          <cell r="E186">
            <v>990.03</v>
          </cell>
          <cell r="F186">
            <v>32.663968272363263</v>
          </cell>
          <cell r="G186">
            <v>0</v>
          </cell>
          <cell r="H186">
            <v>0.73733172763672883</v>
          </cell>
          <cell r="I186">
            <v>1023.4313</v>
          </cell>
        </row>
        <row r="187">
          <cell r="A187" t="str">
            <v>62B</v>
          </cell>
          <cell r="B187" t="str">
            <v>B</v>
          </cell>
          <cell r="C187" t="str">
            <v xml:space="preserve">APTO      </v>
          </cell>
          <cell r="D187" t="str">
            <v xml:space="preserve">SILVIA MARIA DE AZEVEDO LOPES DE CAMPOS </v>
          </cell>
          <cell r="E187">
            <v>121688.94</v>
          </cell>
          <cell r="F187">
            <v>4014.8719485849097</v>
          </cell>
          <cell r="G187">
            <v>0</v>
          </cell>
          <cell r="H187">
            <v>-4014.8808485849104</v>
          </cell>
          <cell r="I187">
            <v>121688.9311</v>
          </cell>
        </row>
        <row r="188">
          <cell r="A188" t="str">
            <v>062MB</v>
          </cell>
          <cell r="B188" t="str">
            <v>B</v>
          </cell>
          <cell r="C188" t="str">
            <v xml:space="preserve">APTO      </v>
          </cell>
          <cell r="D188" t="str">
            <v xml:space="preserve">SILVIA MARIA DE AZEVEDO LOPES DE CAMPOS </v>
          </cell>
          <cell r="E188">
            <v>4000</v>
          </cell>
          <cell r="F188">
            <v>131.97163024297606</v>
          </cell>
          <cell r="G188">
            <v>0</v>
          </cell>
          <cell r="H188">
            <v>-131.95583024297594</v>
          </cell>
          <cell r="I188">
            <v>4000.0158000000001</v>
          </cell>
        </row>
        <row r="189">
          <cell r="A189" t="str">
            <v>062NB</v>
          </cell>
          <cell r="B189" t="str">
            <v>B</v>
          </cell>
          <cell r="C189" t="str">
            <v xml:space="preserve">APTO      </v>
          </cell>
          <cell r="D189" t="str">
            <v xml:space="preserve">SILVIA MARIA DE AZEVEDO LOPES DE CAMPOS </v>
          </cell>
          <cell r="E189">
            <v>990.03</v>
          </cell>
          <cell r="F189">
            <v>32.663968272363263</v>
          </cell>
          <cell r="G189">
            <v>0</v>
          </cell>
          <cell r="H189">
            <v>0.73733172763672883</v>
          </cell>
          <cell r="I189">
            <v>1023.4313</v>
          </cell>
        </row>
        <row r="190">
          <cell r="A190" t="str">
            <v>66B</v>
          </cell>
          <cell r="B190" t="str">
            <v>B</v>
          </cell>
          <cell r="C190" t="str">
            <v xml:space="preserve">APTO      </v>
          </cell>
          <cell r="D190" t="str">
            <v>ELZA MARIA CARNEIRO MENDES F. DOS SANTOS</v>
          </cell>
          <cell r="E190">
            <v>155440</v>
          </cell>
          <cell r="F190">
            <v>6924.6327774346482</v>
          </cell>
          <cell r="G190">
            <v>0</v>
          </cell>
          <cell r="H190">
            <v>9.7563225653520931</v>
          </cell>
          <cell r="I190">
            <v>162374.3891</v>
          </cell>
        </row>
        <row r="191">
          <cell r="A191" t="str">
            <v>71B</v>
          </cell>
          <cell r="B191" t="str">
            <v>B</v>
          </cell>
          <cell r="C191" t="str">
            <v xml:space="preserve">APTO      </v>
          </cell>
          <cell r="D191" t="str">
            <v xml:space="preserve">CRISTIANO VARJÃO ALVES DA SILVA         </v>
          </cell>
          <cell r="E191">
            <v>165962</v>
          </cell>
          <cell r="F191">
            <v>4096.3122183323794</v>
          </cell>
          <cell r="G191">
            <v>0</v>
          </cell>
          <cell r="H191">
            <v>1.5381667610199656E-2</v>
          </cell>
          <cell r="I191">
            <v>170058.32759999999</v>
          </cell>
        </row>
        <row r="192">
          <cell r="A192" t="str">
            <v>72B</v>
          </cell>
          <cell r="B192" t="str">
            <v>B</v>
          </cell>
          <cell r="C192" t="str">
            <v xml:space="preserve">APTO      </v>
          </cell>
          <cell r="D192" t="str">
            <v xml:space="preserve">CELESTE BARBERO                         </v>
          </cell>
          <cell r="E192">
            <v>150880</v>
          </cell>
          <cell r="F192">
            <v>15768.137039187211</v>
          </cell>
          <cell r="G192">
            <v>0</v>
          </cell>
          <cell r="H192">
            <v>-23.499039187205199</v>
          </cell>
          <cell r="I192">
            <v>166624.63800000001</v>
          </cell>
        </row>
        <row r="193">
          <cell r="A193" t="str">
            <v>072MB</v>
          </cell>
          <cell r="B193" t="str">
            <v>B</v>
          </cell>
          <cell r="C193" t="str">
            <v xml:space="preserve">APTO      </v>
          </cell>
          <cell r="D193" t="str">
            <v xml:space="preserve">CELESTE BARBERO                         </v>
          </cell>
          <cell r="E193">
            <v>5462.08</v>
          </cell>
          <cell r="F193">
            <v>570.82997056603699</v>
          </cell>
          <cell r="G193">
            <v>0</v>
          </cell>
          <cell r="H193">
            <v>0.4978294339639433</v>
          </cell>
          <cell r="I193">
            <v>6033.4078</v>
          </cell>
        </row>
        <row r="194">
          <cell r="A194" t="str">
            <v>76B</v>
          </cell>
          <cell r="B194" t="str">
            <v>B</v>
          </cell>
          <cell r="C194" t="str">
            <v xml:space="preserve">APTO      </v>
          </cell>
          <cell r="D194" t="str">
            <v xml:space="preserve">FERNANDO FABIANI CAPANO                 </v>
          </cell>
          <cell r="E194">
            <v>134896.5</v>
          </cell>
          <cell r="F194">
            <v>9594.1985002111433</v>
          </cell>
          <cell r="G194">
            <v>0</v>
          </cell>
          <cell r="H194">
            <v>-14.226900211153406</v>
          </cell>
          <cell r="I194">
            <v>144476.47159999999</v>
          </cell>
        </row>
        <row r="195">
          <cell r="A195" t="str">
            <v>076MB</v>
          </cell>
          <cell r="B195" t="str">
            <v>B</v>
          </cell>
          <cell r="C195" t="str">
            <v xml:space="preserve">APTO      </v>
          </cell>
          <cell r="D195" t="str">
            <v xml:space="preserve">FERNANDO FABIANI CAPANO                 </v>
          </cell>
          <cell r="E195">
            <v>0</v>
          </cell>
          <cell r="F195">
            <v>0</v>
          </cell>
          <cell r="G195">
            <v>0</v>
          </cell>
          <cell r="H195">
            <v>-2.3439000000000001</v>
          </cell>
          <cell r="I195">
            <v>-2.3439000000000001</v>
          </cell>
        </row>
        <row r="196">
          <cell r="A196" t="str">
            <v>81B</v>
          </cell>
          <cell r="B196" t="str">
            <v>B</v>
          </cell>
          <cell r="C196" t="str">
            <v xml:space="preserve">APTO      </v>
          </cell>
          <cell r="D196" t="str">
            <v xml:space="preserve">LILIAM MARINA DE AZEVEDO LOPES          </v>
          </cell>
          <cell r="E196">
            <v>110643</v>
          </cell>
          <cell r="F196">
            <v>3650.4342712433863</v>
          </cell>
          <cell r="G196">
            <v>0</v>
          </cell>
          <cell r="H196">
            <v>-3650.4650712433795</v>
          </cell>
          <cell r="I196">
            <v>110642.96920000001</v>
          </cell>
        </row>
        <row r="197">
          <cell r="A197" t="str">
            <v>081MB</v>
          </cell>
          <cell r="B197" t="str">
            <v>B</v>
          </cell>
          <cell r="C197" t="str">
            <v xml:space="preserve">APTO      </v>
          </cell>
          <cell r="D197" t="str">
            <v xml:space="preserve">LILIAM MARINA DE AZEVEDO LOPES          </v>
          </cell>
          <cell r="E197">
            <v>4000</v>
          </cell>
          <cell r="F197">
            <v>131.97163024297606</v>
          </cell>
          <cell r="G197">
            <v>0</v>
          </cell>
          <cell r="H197">
            <v>-131.95583024297594</v>
          </cell>
          <cell r="I197">
            <v>4000.0158000000001</v>
          </cell>
        </row>
        <row r="198">
          <cell r="A198" t="str">
            <v>081NB</v>
          </cell>
          <cell r="B198" t="str">
            <v>B</v>
          </cell>
          <cell r="C198" t="str">
            <v xml:space="preserve">APTO      </v>
          </cell>
          <cell r="D198" t="str">
            <v xml:space="preserve">LILIAM MARINA DE AZEVEDO LOPES          </v>
          </cell>
          <cell r="E198">
            <v>990.03</v>
          </cell>
          <cell r="F198">
            <v>32.663968272363263</v>
          </cell>
          <cell r="G198">
            <v>0</v>
          </cell>
          <cell r="H198">
            <v>0.73733172763672883</v>
          </cell>
          <cell r="I198">
            <v>1023.4313</v>
          </cell>
        </row>
        <row r="199">
          <cell r="A199" t="str">
            <v>82B</v>
          </cell>
          <cell r="B199" t="str">
            <v>B</v>
          </cell>
          <cell r="C199" t="str">
            <v xml:space="preserve">APTO      </v>
          </cell>
          <cell r="D199" t="str">
            <v xml:space="preserve">LILIAM MARINA DE AZEVEDO LOPES          </v>
          </cell>
          <cell r="E199">
            <v>116788.94</v>
          </cell>
          <cell r="F199">
            <v>3853.2067015372631</v>
          </cell>
          <cell r="G199">
            <v>0</v>
          </cell>
          <cell r="H199">
            <v>-3853.2430015372702</v>
          </cell>
          <cell r="I199">
            <v>116788.9037</v>
          </cell>
        </row>
        <row r="200">
          <cell r="A200" t="str">
            <v>082MB</v>
          </cell>
          <cell r="B200" t="str">
            <v>B</v>
          </cell>
          <cell r="C200" t="str">
            <v xml:space="preserve">APTO      </v>
          </cell>
          <cell r="D200" t="str">
            <v xml:space="preserve">LILIAM MARINA DE AZEVEDO LOPES          </v>
          </cell>
          <cell r="E200">
            <v>4000</v>
          </cell>
          <cell r="F200">
            <v>131.97163024297606</v>
          </cell>
          <cell r="G200">
            <v>0</v>
          </cell>
          <cell r="H200">
            <v>-131.95583024297594</v>
          </cell>
          <cell r="I200">
            <v>4000.0158000000001</v>
          </cell>
        </row>
        <row r="201">
          <cell r="A201" t="str">
            <v>082NB</v>
          </cell>
          <cell r="B201" t="str">
            <v>B</v>
          </cell>
          <cell r="C201" t="str">
            <v xml:space="preserve">APTO      </v>
          </cell>
          <cell r="D201" t="str">
            <v xml:space="preserve">LILIAM MARINA DE AZEVEDO LOPES          </v>
          </cell>
          <cell r="E201">
            <v>990.03</v>
          </cell>
          <cell r="F201">
            <v>32.663968272363263</v>
          </cell>
          <cell r="G201">
            <v>0</v>
          </cell>
          <cell r="H201">
            <v>0.73733172763672883</v>
          </cell>
          <cell r="I201">
            <v>1023.4313</v>
          </cell>
        </row>
        <row r="202">
          <cell r="A202" t="str">
            <v>86B</v>
          </cell>
          <cell r="B202" t="str">
            <v>B</v>
          </cell>
          <cell r="C202" t="str">
            <v xml:space="preserve">APTO      </v>
          </cell>
          <cell r="D202" t="str">
            <v xml:space="preserve">DAVID HAROLD STEGMILLER                 </v>
          </cell>
          <cell r="E202">
            <v>138500</v>
          </cell>
          <cell r="F202">
            <v>13970.8888466963</v>
          </cell>
          <cell r="G202">
            <v>0</v>
          </cell>
          <cell r="H202">
            <v>131.42215330368708</v>
          </cell>
          <cell r="I202">
            <v>152602.31099999999</v>
          </cell>
        </row>
        <row r="203">
          <cell r="A203" t="str">
            <v>87B</v>
          </cell>
          <cell r="B203" t="str">
            <v>B</v>
          </cell>
          <cell r="C203" t="str">
            <v xml:space="preserve">APTO      </v>
          </cell>
          <cell r="D203" t="str">
            <v xml:space="preserve">ANA PAULA DE SOUZA VIEIRA SANTOS        </v>
          </cell>
          <cell r="E203">
            <v>144372.38</v>
          </cell>
          <cell r="F203">
            <v>6431.5859154930931</v>
          </cell>
          <cell r="G203">
            <v>0</v>
          </cell>
          <cell r="H203">
            <v>53.236584506916188</v>
          </cell>
          <cell r="I203">
            <v>150857.20250000001</v>
          </cell>
        </row>
        <row r="204">
          <cell r="A204" t="str">
            <v>087MB</v>
          </cell>
          <cell r="B204" t="str">
            <v>B</v>
          </cell>
          <cell r="C204" t="str">
            <v xml:space="preserve">APTO      </v>
          </cell>
          <cell r="D204" t="str">
            <v xml:space="preserve">ANA PAULA DE SOUZA VIEIRA SANTOS        </v>
          </cell>
          <cell r="E204">
            <v>0</v>
          </cell>
          <cell r="F204">
            <v>0</v>
          </cell>
          <cell r="G204">
            <v>0</v>
          </cell>
          <cell r="H204">
            <v>0.3957</v>
          </cell>
          <cell r="I204">
            <v>0.3957</v>
          </cell>
        </row>
        <row r="205">
          <cell r="A205" t="str">
            <v>92B</v>
          </cell>
          <cell r="B205" t="str">
            <v>B</v>
          </cell>
          <cell r="C205" t="str">
            <v xml:space="preserve">APTO      </v>
          </cell>
          <cell r="D205" t="str">
            <v xml:space="preserve">MARIA CECILIA CORREIA HYPPOLITO         </v>
          </cell>
          <cell r="E205">
            <v>140500</v>
          </cell>
          <cell r="F205">
            <v>12638.535430392465</v>
          </cell>
          <cell r="G205">
            <v>0</v>
          </cell>
          <cell r="H205">
            <v>47.680269607535593</v>
          </cell>
          <cell r="I205">
            <v>153186.2157</v>
          </cell>
        </row>
        <row r="206">
          <cell r="A206" t="str">
            <v>95B</v>
          </cell>
          <cell r="B206" t="str">
            <v>B</v>
          </cell>
          <cell r="C206" t="str">
            <v xml:space="preserve">APTO      </v>
          </cell>
          <cell r="D206" t="str">
            <v xml:space="preserve">NIVALDO JOSÉ DO NASCIMENTO              </v>
          </cell>
          <cell r="E206">
            <v>168888.91</v>
          </cell>
          <cell r="F206">
            <v>13589.349092308792</v>
          </cell>
          <cell r="G206">
            <v>0</v>
          </cell>
          <cell r="H206">
            <v>479.94200769121016</v>
          </cell>
          <cell r="I206">
            <v>182958.20110000001</v>
          </cell>
        </row>
        <row r="207">
          <cell r="A207" t="str">
            <v>96B</v>
          </cell>
          <cell r="B207" t="str">
            <v>B</v>
          </cell>
          <cell r="C207" t="str">
            <v xml:space="preserve">APTO      </v>
          </cell>
          <cell r="D207" t="str">
            <v xml:space="preserve">FELIPE DOMINGUES SCHWARTSMAN            </v>
          </cell>
          <cell r="E207">
            <v>138500</v>
          </cell>
          <cell r="F207">
            <v>13970.8888466963</v>
          </cell>
          <cell r="G207">
            <v>0</v>
          </cell>
          <cell r="H207">
            <v>10.817953303714603</v>
          </cell>
          <cell r="I207">
            <v>152481.70680000001</v>
          </cell>
        </row>
        <row r="208">
          <cell r="A208" t="str">
            <v>096MB</v>
          </cell>
          <cell r="B208" t="str">
            <v>B</v>
          </cell>
          <cell r="C208" t="str">
            <v xml:space="preserve">APTO      </v>
          </cell>
          <cell r="D208" t="str">
            <v xml:space="preserve">FELIPE DOMINGUES SCHWARTSMAN            </v>
          </cell>
          <cell r="E208">
            <v>1333.92</v>
          </cell>
          <cell r="F208">
            <v>134.55630361288922</v>
          </cell>
          <cell r="G208">
            <v>0</v>
          </cell>
          <cell r="H208">
            <v>0.81319638711079278</v>
          </cell>
          <cell r="I208">
            <v>1469.2895000000001</v>
          </cell>
        </row>
        <row r="209">
          <cell r="A209" t="str">
            <v>101B</v>
          </cell>
          <cell r="B209" t="str">
            <v>B</v>
          </cell>
          <cell r="C209" t="str">
            <v xml:space="preserve">APTO      </v>
          </cell>
          <cell r="D209" t="str">
            <v xml:space="preserve">JOAO DIAS DOS SANTOS                    </v>
          </cell>
          <cell r="E209">
            <v>0</v>
          </cell>
          <cell r="F209">
            <v>0</v>
          </cell>
          <cell r="G209">
            <v>0</v>
          </cell>
          <cell r="H209">
            <v>-2.76E-2</v>
          </cell>
          <cell r="I209">
            <v>-2.76E-2</v>
          </cell>
        </row>
        <row r="210">
          <cell r="A210" t="str">
            <v>102B</v>
          </cell>
          <cell r="B210" t="str">
            <v>B</v>
          </cell>
          <cell r="C210" t="str">
            <v xml:space="preserve">APTO      </v>
          </cell>
          <cell r="D210" t="str">
            <v xml:space="preserve">VERA LUCIA BIBE                         </v>
          </cell>
          <cell r="E210">
            <v>0</v>
          </cell>
          <cell r="F210">
            <v>0</v>
          </cell>
          <cell r="G210">
            <v>0</v>
          </cell>
          <cell r="H210">
            <v>2.75E-2</v>
          </cell>
          <cell r="I210">
            <v>2.75E-2</v>
          </cell>
        </row>
        <row r="211">
          <cell r="A211" t="str">
            <v>102MB</v>
          </cell>
          <cell r="B211" t="str">
            <v>B</v>
          </cell>
          <cell r="C211" t="str">
            <v xml:space="preserve">APTO      </v>
          </cell>
          <cell r="D211" t="str">
            <v xml:space="preserve">VERA LUCIA BIBE                         </v>
          </cell>
          <cell r="E211">
            <v>0</v>
          </cell>
          <cell r="F211">
            <v>0</v>
          </cell>
          <cell r="G211">
            <v>0</v>
          </cell>
          <cell r="H211">
            <v>25.691600000000001</v>
          </cell>
          <cell r="I211">
            <v>25.691600000000001</v>
          </cell>
        </row>
        <row r="212">
          <cell r="A212" t="str">
            <v>105B</v>
          </cell>
          <cell r="B212" t="str">
            <v>B</v>
          </cell>
          <cell r="C212" t="str">
            <v xml:space="preserve">APTO      </v>
          </cell>
          <cell r="D212" t="str">
            <v xml:space="preserve">REINALDO SANCHES GRANERO                </v>
          </cell>
          <cell r="E212">
            <v>79783.679999999993</v>
          </cell>
          <cell r="F212">
            <v>9976.233085885362</v>
          </cell>
          <cell r="G212">
            <v>0</v>
          </cell>
          <cell r="H212">
            <v>-5.2216858854026214</v>
          </cell>
          <cell r="I212">
            <v>89754.691399999996</v>
          </cell>
        </row>
        <row r="213">
          <cell r="A213" t="str">
            <v>106B</v>
          </cell>
          <cell r="B213" t="str">
            <v>B</v>
          </cell>
          <cell r="C213" t="str">
            <v xml:space="preserve">APTO      </v>
          </cell>
          <cell r="D213" t="str">
            <v xml:space="preserve">ELIANA PIRES DA ROCHA                   </v>
          </cell>
          <cell r="E213">
            <v>75280</v>
          </cell>
          <cell r="F213">
            <v>7593.7076706086764</v>
          </cell>
          <cell r="G213">
            <v>0</v>
          </cell>
          <cell r="H213">
            <v>-38.113270608674611</v>
          </cell>
          <cell r="I213">
            <v>82835.594400000002</v>
          </cell>
        </row>
        <row r="214">
          <cell r="A214" t="str">
            <v>111B</v>
          </cell>
          <cell r="B214" t="str">
            <v>B</v>
          </cell>
          <cell r="C214" t="str">
            <v xml:space="preserve">APTO      </v>
          </cell>
          <cell r="D214" t="str">
            <v xml:space="preserve">WERLEINY GOMES DE ANDRADE               </v>
          </cell>
          <cell r="E214">
            <v>19600</v>
          </cell>
          <cell r="F214">
            <v>1024.1764513788094</v>
          </cell>
          <cell r="G214">
            <v>0</v>
          </cell>
          <cell r="H214">
            <v>149.89014862118893</v>
          </cell>
          <cell r="I214">
            <v>20774.066599999998</v>
          </cell>
        </row>
        <row r="215">
          <cell r="A215" t="str">
            <v>112B</v>
          </cell>
          <cell r="B215" t="str">
            <v>B</v>
          </cell>
          <cell r="C215" t="str">
            <v xml:space="preserve">APTO      </v>
          </cell>
          <cell r="D215" t="str">
            <v xml:space="preserve">JOAO CARLOS MOCELIN                     </v>
          </cell>
          <cell r="E215">
            <v>118372.71</v>
          </cell>
          <cell r="F215">
            <v>12579.939730587652</v>
          </cell>
          <cell r="G215">
            <v>0</v>
          </cell>
          <cell r="H215">
            <v>-32.251930587710376</v>
          </cell>
          <cell r="I215">
            <v>130920.39780000001</v>
          </cell>
        </row>
        <row r="216">
          <cell r="A216" t="str">
            <v>116B</v>
          </cell>
          <cell r="B216" t="str">
            <v>B</v>
          </cell>
          <cell r="C216" t="str">
            <v xml:space="preserve">APTO      </v>
          </cell>
          <cell r="D216" t="str">
            <v xml:space="preserve">JAIRO DA ROCHA SOARES                   </v>
          </cell>
          <cell r="E216">
            <v>143147.65</v>
          </cell>
          <cell r="F216">
            <v>14960.04614287915</v>
          </cell>
          <cell r="G216">
            <v>0</v>
          </cell>
          <cell r="H216">
            <v>153.7599571208666</v>
          </cell>
          <cell r="I216">
            <v>158261.45610000001</v>
          </cell>
        </row>
        <row r="217">
          <cell r="A217" t="str">
            <v>117B</v>
          </cell>
          <cell r="B217" t="str">
            <v>B</v>
          </cell>
          <cell r="C217" t="str">
            <v xml:space="preserve">APTO      </v>
          </cell>
          <cell r="D217" t="str">
            <v xml:space="preserve">ELIZABETH KASSIS                        </v>
          </cell>
          <cell r="E217">
            <v>152060</v>
          </cell>
          <cell r="F217">
            <v>5016.9015236867162</v>
          </cell>
          <cell r="G217">
            <v>0</v>
          </cell>
          <cell r="H217">
            <v>3.0763132926949766E-3</v>
          </cell>
          <cell r="I217">
            <v>157076.90460000001</v>
          </cell>
        </row>
        <row r="218">
          <cell r="A218" t="str">
            <v>121B</v>
          </cell>
          <cell r="B218" t="str">
            <v>B</v>
          </cell>
          <cell r="C218" t="str">
            <v xml:space="preserve">APTO      </v>
          </cell>
          <cell r="D218" t="str">
            <v xml:space="preserve">JUANA ROCHA GALLARDO                    </v>
          </cell>
          <cell r="E218">
            <v>151940</v>
          </cell>
          <cell r="F218">
            <v>15878.915308417963</v>
          </cell>
          <cell r="G218">
            <v>0</v>
          </cell>
          <cell r="H218">
            <v>-0.867708417972608</v>
          </cell>
          <cell r="I218">
            <v>167818.04759999999</v>
          </cell>
        </row>
        <row r="219">
          <cell r="A219" t="str">
            <v>122B</v>
          </cell>
          <cell r="B219" t="str">
            <v>B</v>
          </cell>
          <cell r="C219" t="str">
            <v xml:space="preserve">APTO      </v>
          </cell>
          <cell r="D219" t="str">
            <v xml:space="preserve">MARINA YOSHIDA                          </v>
          </cell>
          <cell r="E219">
            <v>55781.84</v>
          </cell>
          <cell r="F219">
            <v>6975.0184223084634</v>
          </cell>
          <cell r="G219">
            <v>0</v>
          </cell>
          <cell r="H219">
            <v>7.8724776915423718</v>
          </cell>
          <cell r="I219">
            <v>62764.730900000002</v>
          </cell>
        </row>
        <row r="220">
          <cell r="A220" t="str">
            <v>122MB</v>
          </cell>
          <cell r="B220" t="str">
            <v>B</v>
          </cell>
          <cell r="C220" t="str">
            <v xml:space="preserve">APTO      </v>
          </cell>
          <cell r="D220" t="str">
            <v xml:space="preserve">MARINA YOSHIDA                          </v>
          </cell>
          <cell r="E220">
            <v>0</v>
          </cell>
          <cell r="F220">
            <v>0</v>
          </cell>
          <cell r="G220">
            <v>0</v>
          </cell>
          <cell r="H220">
            <v>56.101399999999998</v>
          </cell>
          <cell r="I220">
            <v>56.101399999999998</v>
          </cell>
        </row>
        <row r="221">
          <cell r="A221" t="str">
            <v>125B</v>
          </cell>
          <cell r="B221" t="str">
            <v>B</v>
          </cell>
          <cell r="C221" t="str">
            <v xml:space="preserve">APTO      </v>
          </cell>
          <cell r="D221" t="str">
            <v xml:space="preserve">JOAO BATISTA CARDOSO SEVILHA            </v>
          </cell>
          <cell r="E221">
            <v>121612</v>
          </cell>
          <cell r="F221">
            <v>15505.484955181866</v>
          </cell>
          <cell r="G221">
            <v>0</v>
          </cell>
          <cell r="H221">
            <v>3.9549448181314801</v>
          </cell>
          <cell r="I221">
            <v>137121.4399</v>
          </cell>
        </row>
        <row r="222">
          <cell r="A222" t="str">
            <v>126B</v>
          </cell>
          <cell r="B222" t="str">
            <v>B</v>
          </cell>
          <cell r="C222" t="str">
            <v xml:space="preserve">APTO      </v>
          </cell>
          <cell r="D222" t="str">
            <v xml:space="preserve">LELIO ALVES SILVA                       </v>
          </cell>
          <cell r="E222">
            <v>136210</v>
          </cell>
          <cell r="F222">
            <v>14475.579639119071</v>
          </cell>
          <cell r="G222">
            <v>0</v>
          </cell>
          <cell r="H222">
            <v>125.04936088091563</v>
          </cell>
          <cell r="I222">
            <v>150810.62899999999</v>
          </cell>
        </row>
        <row r="223">
          <cell r="A223" t="str">
            <v>127B</v>
          </cell>
          <cell r="B223" t="str">
            <v>B</v>
          </cell>
          <cell r="C223" t="str">
            <v xml:space="preserve">APTO      </v>
          </cell>
          <cell r="D223" t="str">
            <v xml:space="preserve">ANDERSON LUIZ NUNES                     </v>
          </cell>
          <cell r="E223">
            <v>90000</v>
          </cell>
          <cell r="F223">
            <v>6401.0397973186955</v>
          </cell>
          <cell r="G223">
            <v>0</v>
          </cell>
          <cell r="H223">
            <v>-6400.9939973186883</v>
          </cell>
          <cell r="I223">
            <v>90000.045800000007</v>
          </cell>
        </row>
        <row r="224">
          <cell r="A224" t="str">
            <v>127MB</v>
          </cell>
          <cell r="B224" t="str">
            <v>B</v>
          </cell>
          <cell r="C224" t="str">
            <v xml:space="preserve">APTO      </v>
          </cell>
          <cell r="D224" t="str">
            <v xml:space="preserve">ANDERSON LUIZ NUNES                     </v>
          </cell>
          <cell r="E224">
            <v>10150.84</v>
          </cell>
          <cell r="F224">
            <v>721.9547868468278</v>
          </cell>
          <cell r="G224">
            <v>0</v>
          </cell>
          <cell r="H224">
            <v>6.6013153170615624E-2</v>
          </cell>
          <cell r="I224">
            <v>10872.8608</v>
          </cell>
        </row>
        <row r="225">
          <cell r="A225" t="str">
            <v>128B</v>
          </cell>
          <cell r="B225" t="str">
            <v>B</v>
          </cell>
          <cell r="C225" t="str">
            <v xml:space="preserve">APTO      </v>
          </cell>
          <cell r="D225" t="str">
            <v xml:space="preserve">CARLOS ALEXANDRE NUNES                  </v>
          </cell>
          <cell r="E225">
            <v>90000</v>
          </cell>
          <cell r="F225">
            <v>6401.0397973186955</v>
          </cell>
          <cell r="G225">
            <v>0</v>
          </cell>
          <cell r="H225">
            <v>-6400.9939973186883</v>
          </cell>
          <cell r="I225">
            <v>90000.045800000007</v>
          </cell>
        </row>
        <row r="226">
          <cell r="A226" t="str">
            <v>128MB</v>
          </cell>
          <cell r="B226" t="str">
            <v>B</v>
          </cell>
          <cell r="C226" t="str">
            <v xml:space="preserve">APTO      </v>
          </cell>
          <cell r="D226" t="str">
            <v xml:space="preserve">CARLOS ALEXANDRE NUNES                  </v>
          </cell>
          <cell r="E226">
            <v>10150.84</v>
          </cell>
          <cell r="F226">
            <v>721.9547868468278</v>
          </cell>
          <cell r="G226">
            <v>0</v>
          </cell>
          <cell r="H226">
            <v>6.6013153170615624E-2</v>
          </cell>
          <cell r="I226">
            <v>10872.8608</v>
          </cell>
        </row>
        <row r="227">
          <cell r="A227" t="str">
            <v>133B</v>
          </cell>
          <cell r="B227" t="str">
            <v>B</v>
          </cell>
          <cell r="C227" t="str">
            <v xml:space="preserve">APTO      </v>
          </cell>
          <cell r="D227" t="str">
            <v xml:space="preserve">MARIA HOZELMA GOMES DA COSTA            </v>
          </cell>
          <cell r="E227">
            <v>84050</v>
          </cell>
          <cell r="F227">
            <v>6510.0223612487707</v>
          </cell>
          <cell r="G227">
            <v>0</v>
          </cell>
          <cell r="H227">
            <v>1021.4791387512278</v>
          </cell>
          <cell r="I227">
            <v>91581.501499999998</v>
          </cell>
        </row>
        <row r="228">
          <cell r="A228" t="str">
            <v>134B</v>
          </cell>
          <cell r="B228" t="str">
            <v>B</v>
          </cell>
          <cell r="C228" t="str">
            <v xml:space="preserve">APTO      </v>
          </cell>
          <cell r="D228" t="str">
            <v xml:space="preserve">LUIZ EDUARDO LIMA PAIVA PINTO           </v>
          </cell>
          <cell r="E228">
            <v>136160</v>
          </cell>
          <cell r="F228">
            <v>14229.782206095766</v>
          </cell>
          <cell r="G228">
            <v>0</v>
          </cell>
          <cell r="H228">
            <v>-11.282906095770159</v>
          </cell>
          <cell r="I228">
            <v>150378.4993</v>
          </cell>
        </row>
        <row r="229">
          <cell r="A229" t="str">
            <v>136B</v>
          </cell>
          <cell r="B229" t="str">
            <v>B</v>
          </cell>
          <cell r="C229" t="str">
            <v xml:space="preserve">APTO      </v>
          </cell>
          <cell r="D229" t="str">
            <v xml:space="preserve">CRISTINA HIDIKO HIKITA                  </v>
          </cell>
          <cell r="E229">
            <v>132800</v>
          </cell>
          <cell r="F229">
            <v>15639.878382844367</v>
          </cell>
          <cell r="G229">
            <v>0</v>
          </cell>
          <cell r="H229">
            <v>0.12551715564404731</v>
          </cell>
          <cell r="I229">
            <v>148440.00390000001</v>
          </cell>
        </row>
        <row r="230">
          <cell r="A230" t="str">
            <v>136MB</v>
          </cell>
          <cell r="B230" t="str">
            <v>B</v>
          </cell>
          <cell r="C230" t="str">
            <v xml:space="preserve">APTO      </v>
          </cell>
          <cell r="D230" t="str">
            <v xml:space="preserve">CRISTINA HIDIKO HIKITA                  </v>
          </cell>
          <cell r="E230">
            <v>0</v>
          </cell>
          <cell r="F230">
            <v>0</v>
          </cell>
          <cell r="G230">
            <v>0</v>
          </cell>
          <cell r="H230">
            <v>0.82189999999999996</v>
          </cell>
          <cell r="I230">
            <v>0.82189999999999996</v>
          </cell>
        </row>
        <row r="231">
          <cell r="A231" t="str">
            <v>138B</v>
          </cell>
          <cell r="B231" t="str">
            <v>B</v>
          </cell>
          <cell r="C231" t="str">
            <v xml:space="preserve">APTO      </v>
          </cell>
          <cell r="D231" t="str">
            <v xml:space="preserve">DANIEL CALISTER JORGE                   </v>
          </cell>
          <cell r="E231">
            <v>170518.11</v>
          </cell>
          <cell r="F231">
            <v>1158.0437215552411</v>
          </cell>
          <cell r="G231">
            <v>0</v>
          </cell>
          <cell r="H231">
            <v>-40.473821555471659</v>
          </cell>
          <cell r="I231">
            <v>171635.67989999999</v>
          </cell>
        </row>
        <row r="232">
          <cell r="A232" t="str">
            <v>155B</v>
          </cell>
          <cell r="B232" t="str">
            <v>B</v>
          </cell>
          <cell r="C232" t="str">
            <v xml:space="preserve">APTO      </v>
          </cell>
          <cell r="D232" t="str">
            <v xml:space="preserve">FERNANDO ANTONIO JUSTO                  </v>
          </cell>
          <cell r="E232">
            <v>107530</v>
          </cell>
          <cell r="F232">
            <v>13710.035171123785</v>
          </cell>
          <cell r="G232">
            <v>0</v>
          </cell>
          <cell r="H232">
            <v>-53.96957112378368</v>
          </cell>
          <cell r="I232">
            <v>121186.0656</v>
          </cell>
        </row>
        <row r="233">
          <cell r="A233" t="str">
            <v>162B</v>
          </cell>
          <cell r="B233" t="str">
            <v>B</v>
          </cell>
          <cell r="C233" t="str">
            <v xml:space="preserve">APTO      </v>
          </cell>
          <cell r="D233" t="str">
            <v xml:space="preserve">RICARDO BRAGA HERNANDEZ                 </v>
          </cell>
          <cell r="E233">
            <v>157120</v>
          </cell>
          <cell r="F233">
            <v>5183.8456359440734</v>
          </cell>
          <cell r="G233">
            <v>0</v>
          </cell>
          <cell r="H233">
            <v>124.20956405592915</v>
          </cell>
          <cell r="I233">
            <v>162428.0552</v>
          </cell>
        </row>
        <row r="234">
          <cell r="A234" t="str">
            <v>171B</v>
          </cell>
          <cell r="B234" t="str">
            <v>B</v>
          </cell>
          <cell r="C234" t="str">
            <v xml:space="preserve">APTO      </v>
          </cell>
          <cell r="D234" t="str">
            <v xml:space="preserve">JOAO CLAUDIO TEODORO                    </v>
          </cell>
          <cell r="E234">
            <v>184449.9</v>
          </cell>
          <cell r="F234">
            <v>1252.6590204201329</v>
          </cell>
          <cell r="G234">
            <v>0</v>
          </cell>
          <cell r="H234">
            <v>1.2379579800835927E-2</v>
          </cell>
          <cell r="I234">
            <v>185702.57139999999</v>
          </cell>
        </row>
        <row r="235">
          <cell r="A235" t="str">
            <v>172B</v>
          </cell>
          <cell r="B235" t="str">
            <v>B</v>
          </cell>
          <cell r="C235" t="str">
            <v xml:space="preserve">APTO      </v>
          </cell>
          <cell r="D235" t="str">
            <v xml:space="preserve">ALINE PEREIRA RAMEH                     </v>
          </cell>
          <cell r="E235">
            <v>155010</v>
          </cell>
          <cell r="F235">
            <v>13943.767808292745</v>
          </cell>
          <cell r="G235">
            <v>0</v>
          </cell>
          <cell r="H235">
            <v>-35.18370829273772</v>
          </cell>
          <cell r="I235">
            <v>168918.58410000001</v>
          </cell>
        </row>
        <row r="236">
          <cell r="A236" t="str">
            <v>172MB</v>
          </cell>
          <cell r="B236" t="str">
            <v>B</v>
          </cell>
          <cell r="C236" t="str">
            <v xml:space="preserve">APTO      </v>
          </cell>
          <cell r="D236" t="str">
            <v xml:space="preserve">ALINE PEREIRA RAMEH                     </v>
          </cell>
          <cell r="E236">
            <v>4281</v>
          </cell>
          <cell r="F236">
            <v>385.09302617444928</v>
          </cell>
          <cell r="G236">
            <v>0</v>
          </cell>
          <cell r="H236">
            <v>-0.94362617444903663</v>
          </cell>
          <cell r="I236">
            <v>4665.1494000000002</v>
          </cell>
        </row>
        <row r="237">
          <cell r="A237" t="str">
            <v>175B</v>
          </cell>
          <cell r="B237" t="str">
            <v>B</v>
          </cell>
          <cell r="C237" t="str">
            <v xml:space="preserve">APTO      </v>
          </cell>
          <cell r="D237" t="str">
            <v xml:space="preserve">EDENILSON STEFANNI                      </v>
          </cell>
          <cell r="E237">
            <v>57000</v>
          </cell>
          <cell r="F237">
            <v>2539.2696108709056</v>
          </cell>
          <cell r="G237">
            <v>0</v>
          </cell>
          <cell r="H237">
            <v>-6.4399108709035318</v>
          </cell>
          <cell r="I237">
            <v>59532.829700000002</v>
          </cell>
        </row>
        <row r="238">
          <cell r="A238" t="str">
            <v>175MB</v>
          </cell>
          <cell r="B238" t="str">
            <v>B</v>
          </cell>
          <cell r="C238" t="str">
            <v xml:space="preserve">APTO      </v>
          </cell>
          <cell r="D238" t="str">
            <v xml:space="preserve">EDENILSON STEFANNI                      </v>
          </cell>
          <cell r="E238">
            <v>7783.64</v>
          </cell>
          <cell r="F238">
            <v>346.7501844554248</v>
          </cell>
          <cell r="G238">
            <v>0</v>
          </cell>
          <cell r="H238">
            <v>-346.7501844554248</v>
          </cell>
          <cell r="I238">
            <v>7783.64</v>
          </cell>
        </row>
        <row r="239">
          <cell r="A239" t="str">
            <v>176B</v>
          </cell>
          <cell r="B239" t="str">
            <v>B</v>
          </cell>
          <cell r="C239" t="str">
            <v xml:space="preserve">APTO      </v>
          </cell>
          <cell r="D239" t="str">
            <v xml:space="preserve">RICHARD KLEIN                           </v>
          </cell>
          <cell r="E239">
            <v>123500</v>
          </cell>
          <cell r="F239">
            <v>12457.796191819481</v>
          </cell>
          <cell r="G239">
            <v>0</v>
          </cell>
          <cell r="H239">
            <v>-4.743991819475923</v>
          </cell>
          <cell r="I239">
            <v>135953.05220000001</v>
          </cell>
        </row>
        <row r="240">
          <cell r="A240" t="str">
            <v>176MB</v>
          </cell>
          <cell r="B240" t="str">
            <v>B</v>
          </cell>
          <cell r="C240" t="str">
            <v xml:space="preserve">APTO      </v>
          </cell>
          <cell r="D240" t="str">
            <v xml:space="preserve">RICHARD KLEIN                           </v>
          </cell>
          <cell r="E240">
            <v>5847.52</v>
          </cell>
          <cell r="F240">
            <v>589.85597074970246</v>
          </cell>
          <cell r="G240">
            <v>0</v>
          </cell>
          <cell r="H240">
            <v>2.3177292502950877</v>
          </cell>
          <cell r="I240">
            <v>6439.6936999999998</v>
          </cell>
        </row>
        <row r="241">
          <cell r="A241" t="str">
            <v>181B</v>
          </cell>
          <cell r="B241" t="str">
            <v>B</v>
          </cell>
          <cell r="C241" t="str">
            <v xml:space="preserve">APTO      </v>
          </cell>
          <cell r="D241" t="str">
            <v xml:space="preserve">EVANDRO TOCCHINI GREGORIO               </v>
          </cell>
          <cell r="E241">
            <v>146180</v>
          </cell>
          <cell r="F241">
            <v>14745.592285993303</v>
          </cell>
          <cell r="G241">
            <v>0</v>
          </cell>
          <cell r="H241">
            <v>-36.686885993314718</v>
          </cell>
          <cell r="I241">
            <v>160888.90539999999</v>
          </cell>
        </row>
        <row r="242">
          <cell r="A242" t="str">
            <v>182B</v>
          </cell>
          <cell r="B242" t="str">
            <v>B</v>
          </cell>
          <cell r="C242" t="str">
            <v xml:space="preserve">APTO      </v>
          </cell>
          <cell r="D242" t="str">
            <v xml:space="preserve">SANDRA ORLANDI PASSOS DA SILVA          </v>
          </cell>
          <cell r="E242">
            <v>165298.57</v>
          </cell>
          <cell r="F242">
            <v>15636.299495497504</v>
          </cell>
          <cell r="G242">
            <v>0</v>
          </cell>
          <cell r="H242">
            <v>166.6596045025035</v>
          </cell>
          <cell r="I242">
            <v>181101.52910000001</v>
          </cell>
        </row>
        <row r="243">
          <cell r="A243" t="str">
            <v>186B</v>
          </cell>
          <cell r="B243" t="str">
            <v>B</v>
          </cell>
          <cell r="C243" t="str">
            <v xml:space="preserve">APTO      </v>
          </cell>
          <cell r="D243" t="str">
            <v xml:space="preserve">RICHARD KLEIN                           </v>
          </cell>
          <cell r="E243">
            <v>123500</v>
          </cell>
          <cell r="F243">
            <v>12457.796191819481</v>
          </cell>
          <cell r="G243">
            <v>0</v>
          </cell>
          <cell r="H243">
            <v>-4.743991819475923</v>
          </cell>
          <cell r="I243">
            <v>135953.05220000001</v>
          </cell>
        </row>
        <row r="244">
          <cell r="A244" t="str">
            <v>186MB</v>
          </cell>
          <cell r="B244" t="str">
            <v>B</v>
          </cell>
          <cell r="C244" t="str">
            <v xml:space="preserve">APTO      </v>
          </cell>
          <cell r="D244" t="str">
            <v xml:space="preserve">RICHARD KLEIN                           </v>
          </cell>
          <cell r="E244">
            <v>5847.52</v>
          </cell>
          <cell r="F244">
            <v>589.85597074970246</v>
          </cell>
          <cell r="G244">
            <v>0</v>
          </cell>
          <cell r="H244">
            <v>2.3177292502950877</v>
          </cell>
          <cell r="I244">
            <v>6439.6936999999998</v>
          </cell>
        </row>
        <row r="245">
          <cell r="A245" t="str">
            <v>191B</v>
          </cell>
          <cell r="B245" t="str">
            <v>B</v>
          </cell>
          <cell r="C245" t="str">
            <v xml:space="preserve">APTO      </v>
          </cell>
          <cell r="D245" t="str">
            <v xml:space="preserve">FABIO BATISTA DO NASCIMENTO JUNIOR      </v>
          </cell>
          <cell r="E245">
            <v>105152</v>
          </cell>
          <cell r="F245">
            <v>3469.2702158273387</v>
          </cell>
          <cell r="G245">
            <v>0</v>
          </cell>
          <cell r="H245">
            <v>7.2527841726623592</v>
          </cell>
          <cell r="I245">
            <v>108628.523</v>
          </cell>
        </row>
        <row r="246">
          <cell r="A246" t="str">
            <v>191MB</v>
          </cell>
          <cell r="B246" t="str">
            <v>B</v>
          </cell>
          <cell r="C246" t="str">
            <v xml:space="preserve">APTO      </v>
          </cell>
          <cell r="D246" t="str">
            <v xml:space="preserve">FABIO BATISTA DO NASCIMENTO JUNIOR      </v>
          </cell>
          <cell r="E246">
            <v>1053.3599999999999</v>
          </cell>
          <cell r="F246">
            <v>34.753409108185281</v>
          </cell>
          <cell r="G246">
            <v>0</v>
          </cell>
          <cell r="H246">
            <v>-1.0109108185417881E-2</v>
          </cell>
          <cell r="I246">
            <v>1088.1033</v>
          </cell>
        </row>
        <row r="247">
          <cell r="A247" t="str">
            <v>192B</v>
          </cell>
          <cell r="B247" t="str">
            <v>B</v>
          </cell>
          <cell r="C247" t="str">
            <v xml:space="preserve">APTO      </v>
          </cell>
          <cell r="D247" t="str">
            <v xml:space="preserve">LETICIA FUMIE KIDA                      </v>
          </cell>
          <cell r="E247">
            <v>148440</v>
          </cell>
          <cell r="F247">
            <v>14973.564912661401</v>
          </cell>
          <cell r="G247">
            <v>0</v>
          </cell>
          <cell r="H247">
            <v>-9.0476126613939414</v>
          </cell>
          <cell r="I247">
            <v>163404.51730000001</v>
          </cell>
        </row>
        <row r="248">
          <cell r="A248" t="str">
            <v>192MB</v>
          </cell>
          <cell r="B248" t="str">
            <v>B</v>
          </cell>
          <cell r="C248" t="str">
            <v xml:space="preserve">APTO      </v>
          </cell>
          <cell r="D248" t="str">
            <v xml:space="preserve">LETICIA FUMIE KIDA                      </v>
          </cell>
          <cell r="E248">
            <v>0</v>
          </cell>
          <cell r="F248">
            <v>0</v>
          </cell>
          <cell r="G248">
            <v>0</v>
          </cell>
          <cell r="H248">
            <v>-0.66969999999999996</v>
          </cell>
          <cell r="I248">
            <v>-0.66969999999999996</v>
          </cell>
        </row>
        <row r="249">
          <cell r="A249" t="str">
            <v>195B</v>
          </cell>
          <cell r="B249" t="str">
            <v>B</v>
          </cell>
          <cell r="C249" t="str">
            <v xml:space="preserve">APTO      </v>
          </cell>
          <cell r="D249" t="str">
            <v xml:space="preserve">ANTONIO CESAR DO AMARAL SECCHES         </v>
          </cell>
          <cell r="E249">
            <v>57705.440000000002</v>
          </cell>
          <cell r="F249">
            <v>6030.6686494339574</v>
          </cell>
          <cell r="G249">
            <v>0</v>
          </cell>
          <cell r="H249">
            <v>131.16765056603799</v>
          </cell>
          <cell r="I249">
            <v>63867.276299999998</v>
          </cell>
        </row>
        <row r="250">
          <cell r="A250" t="str">
            <v>195MB</v>
          </cell>
          <cell r="B250" t="str">
            <v>B</v>
          </cell>
          <cell r="C250" t="str">
            <v xml:space="preserve">APTO      </v>
          </cell>
          <cell r="D250" t="str">
            <v xml:space="preserve">ANTONIO CESAR DO AMARAL SECCHES         </v>
          </cell>
          <cell r="E250">
            <v>4879.9799999999996</v>
          </cell>
          <cell r="F250">
            <v>509.99597951015994</v>
          </cell>
          <cell r="G250">
            <v>0</v>
          </cell>
          <cell r="H250">
            <v>2.3020489839382208E-2</v>
          </cell>
          <cell r="I250">
            <v>5389.9989999999998</v>
          </cell>
        </row>
        <row r="251">
          <cell r="A251" t="str">
            <v>195NB</v>
          </cell>
          <cell r="B251" t="str">
            <v>B</v>
          </cell>
          <cell r="C251" t="str">
            <v xml:space="preserve">APTO      </v>
          </cell>
          <cell r="D251" t="str">
            <v xml:space="preserve">ANTONIO CESAR DO AMARAL SECCHES         </v>
          </cell>
          <cell r="E251">
            <v>2670</v>
          </cell>
          <cell r="F251">
            <v>279.03582910014518</v>
          </cell>
          <cell r="G251">
            <v>0</v>
          </cell>
          <cell r="H251">
            <v>-279.03582910014518</v>
          </cell>
          <cell r="I251">
            <v>2670</v>
          </cell>
        </row>
        <row r="252">
          <cell r="A252" t="str">
            <v>201B</v>
          </cell>
          <cell r="B252" t="str">
            <v>B</v>
          </cell>
          <cell r="C252" t="str">
            <v xml:space="preserve">APTO      </v>
          </cell>
          <cell r="D252" t="str">
            <v xml:space="preserve">NILVA ESPER                             </v>
          </cell>
          <cell r="E252">
            <v>146180</v>
          </cell>
          <cell r="F252">
            <v>14745.592285993303</v>
          </cell>
          <cell r="G252">
            <v>0</v>
          </cell>
          <cell r="H252">
            <v>51.89421400669562</v>
          </cell>
          <cell r="I252">
            <v>160977.4865</v>
          </cell>
        </row>
        <row r="253">
          <cell r="A253" t="str">
            <v>202B</v>
          </cell>
          <cell r="B253" t="str">
            <v>B</v>
          </cell>
          <cell r="C253" t="str">
            <v xml:space="preserve">APTO      </v>
          </cell>
          <cell r="D253" t="str">
            <v xml:space="preserve">DANILO SANT´ANNA PEREIRA                </v>
          </cell>
          <cell r="E253">
            <v>142800</v>
          </cell>
          <cell r="F253">
            <v>14923.714005805508</v>
          </cell>
          <cell r="G253">
            <v>0</v>
          </cell>
          <cell r="H253">
            <v>1.5194194493233226E-2</v>
          </cell>
          <cell r="I253">
            <v>157723.7292</v>
          </cell>
        </row>
        <row r="254">
          <cell r="A254" t="str">
            <v>202MB</v>
          </cell>
          <cell r="B254" t="str">
            <v>B</v>
          </cell>
          <cell r="C254" t="str">
            <v xml:space="preserve">APTO      </v>
          </cell>
          <cell r="D254" t="str">
            <v xml:space="preserve">DANILO SANT´ANNA PEREIRA                </v>
          </cell>
          <cell r="E254">
            <v>6838.79</v>
          </cell>
          <cell r="F254">
            <v>714.70690550254039</v>
          </cell>
          <cell r="G254">
            <v>0</v>
          </cell>
          <cell r="H254">
            <v>4.5394497458801197E-2</v>
          </cell>
          <cell r="I254">
            <v>7553.5423000000001</v>
          </cell>
        </row>
        <row r="255">
          <cell r="A255" t="str">
            <v>204MB</v>
          </cell>
          <cell r="B255" t="str">
            <v>B</v>
          </cell>
          <cell r="C255" t="str">
            <v xml:space="preserve">APTO      </v>
          </cell>
          <cell r="D255" t="str">
            <v xml:space="preserve">LEONARDO FRAZÃO PRIETO                  </v>
          </cell>
          <cell r="E255">
            <v>6423.89</v>
          </cell>
          <cell r="F255">
            <v>495.76791632949107</v>
          </cell>
          <cell r="G255">
            <v>0</v>
          </cell>
          <cell r="H255">
            <v>11.687583670510776</v>
          </cell>
          <cell r="I255">
            <v>6931.3455000000004</v>
          </cell>
        </row>
        <row r="256">
          <cell r="A256" t="str">
            <v>205B</v>
          </cell>
          <cell r="B256" t="str">
            <v>B</v>
          </cell>
          <cell r="C256" t="str">
            <v xml:space="preserve">APTO      </v>
          </cell>
          <cell r="D256" t="str">
            <v xml:space="preserve">SONIA TARIFA                            </v>
          </cell>
          <cell r="E256">
            <v>153900</v>
          </cell>
          <cell r="F256">
            <v>16355.566452245954</v>
          </cell>
          <cell r="G256">
            <v>0</v>
          </cell>
          <cell r="H256">
            <v>-3.5172522459452011</v>
          </cell>
          <cell r="I256">
            <v>170252.04920000001</v>
          </cell>
        </row>
        <row r="257">
          <cell r="A257" t="str">
            <v>205NB</v>
          </cell>
          <cell r="B257" t="str">
            <v>B</v>
          </cell>
          <cell r="C257" t="str">
            <v xml:space="preserve">APTO      </v>
          </cell>
          <cell r="D257" t="str">
            <v xml:space="preserve">SONIA TARIFA                            </v>
          </cell>
          <cell r="E257">
            <v>627.46</v>
          </cell>
          <cell r="F257">
            <v>66.68267528347144</v>
          </cell>
          <cell r="G257">
            <v>0</v>
          </cell>
          <cell r="H257">
            <v>-1.0975283471452713E-2</v>
          </cell>
          <cell r="I257">
            <v>694.13170000000002</v>
          </cell>
        </row>
        <row r="258">
          <cell r="A258" t="str">
            <v>211B</v>
          </cell>
          <cell r="B258" t="str">
            <v>B</v>
          </cell>
          <cell r="C258" t="str">
            <v xml:space="preserve">APTO      </v>
          </cell>
          <cell r="D258" t="str">
            <v xml:space="preserve">GERTRUDES LOPES DE CAMPOS ALVES JUNIOR  </v>
          </cell>
          <cell r="E258">
            <v>149580</v>
          </cell>
          <cell r="F258">
            <v>4935.0791129360941</v>
          </cell>
          <cell r="G258">
            <v>0</v>
          </cell>
          <cell r="H258">
            <v>9.4112870639155517</v>
          </cell>
          <cell r="I258">
            <v>154524.49040000001</v>
          </cell>
        </row>
        <row r="259">
          <cell r="A259" t="str">
            <v>212B</v>
          </cell>
          <cell r="B259" t="str">
            <v>B</v>
          </cell>
          <cell r="C259" t="str">
            <v xml:space="preserve">APTO      </v>
          </cell>
          <cell r="D259" t="str">
            <v xml:space="preserve">MIRIAM HITOMI SIMOFUSA                  </v>
          </cell>
          <cell r="E259">
            <v>0</v>
          </cell>
          <cell r="F259">
            <v>0</v>
          </cell>
          <cell r="G259">
            <v>0</v>
          </cell>
          <cell r="H259">
            <v>1231.8860999999999</v>
          </cell>
          <cell r="I259">
            <v>1231.8860999999999</v>
          </cell>
        </row>
        <row r="260">
          <cell r="A260" t="str">
            <v>215B</v>
          </cell>
          <cell r="B260" t="str">
            <v>B</v>
          </cell>
          <cell r="C260" t="str">
            <v xml:space="preserve">APTO      </v>
          </cell>
          <cell r="D260" t="str">
            <v xml:space="preserve">JORGE LUIZ PERRETTI                     </v>
          </cell>
          <cell r="E260">
            <v>153900</v>
          </cell>
          <cell r="F260">
            <v>16355.566452245954</v>
          </cell>
          <cell r="G260">
            <v>0</v>
          </cell>
          <cell r="H260">
            <v>-1.7821522459544212</v>
          </cell>
          <cell r="I260">
            <v>170253.7843</v>
          </cell>
        </row>
        <row r="261">
          <cell r="A261" t="str">
            <v>215NB</v>
          </cell>
          <cell r="B261" t="str">
            <v>B</v>
          </cell>
          <cell r="C261" t="str">
            <v xml:space="preserve">APTO      </v>
          </cell>
          <cell r="D261" t="str">
            <v xml:space="preserve">JORGE LUIZ PERRETTI                     </v>
          </cell>
          <cell r="E261">
            <v>627.46</v>
          </cell>
          <cell r="F261">
            <v>66.68267528347144</v>
          </cell>
          <cell r="G261">
            <v>0</v>
          </cell>
          <cell r="H261">
            <v>-1.0975283471452713E-2</v>
          </cell>
          <cell r="I261">
            <v>694.13170000000002</v>
          </cell>
        </row>
        <row r="262">
          <cell r="A262" t="str">
            <v>221B</v>
          </cell>
          <cell r="B262" t="str">
            <v>B</v>
          </cell>
          <cell r="C262" t="str">
            <v xml:space="preserve">APTO      </v>
          </cell>
          <cell r="D262" t="str">
            <v xml:space="preserve">CLOVIS PEISSAHK MANCZYK                 </v>
          </cell>
          <cell r="E262">
            <v>119440</v>
          </cell>
          <cell r="F262">
            <v>14934.899966736893</v>
          </cell>
          <cell r="G262">
            <v>0</v>
          </cell>
          <cell r="H262">
            <v>69.686133263092415</v>
          </cell>
          <cell r="I262">
            <v>134444.58609999999</v>
          </cell>
        </row>
        <row r="263">
          <cell r="A263" t="str">
            <v>221MB</v>
          </cell>
          <cell r="B263" t="str">
            <v>B</v>
          </cell>
          <cell r="C263" t="str">
            <v xml:space="preserve">APTO      </v>
          </cell>
          <cell r="D263" t="str">
            <v xml:space="preserve">CLOVIS PEISSAHK MANCZYK                 </v>
          </cell>
          <cell r="E263">
            <v>0</v>
          </cell>
          <cell r="F263">
            <v>0</v>
          </cell>
          <cell r="G263">
            <v>0</v>
          </cell>
          <cell r="H263">
            <v>0.82189999999999996</v>
          </cell>
          <cell r="I263">
            <v>0.82189999999999996</v>
          </cell>
        </row>
        <row r="264">
          <cell r="A264" t="str">
            <v>224B</v>
          </cell>
          <cell r="B264" t="str">
            <v>B</v>
          </cell>
          <cell r="C264" t="str">
            <v xml:space="preserve">APTO      </v>
          </cell>
          <cell r="D264" t="str">
            <v xml:space="preserve">WANDER MARQUES CUNHA                    </v>
          </cell>
          <cell r="E264">
            <v>137540</v>
          </cell>
          <cell r="F264">
            <v>6127.2130224418333</v>
          </cell>
          <cell r="G264">
            <v>0</v>
          </cell>
          <cell r="H264">
            <v>179.81527755817206</v>
          </cell>
          <cell r="I264">
            <v>143847.02830000001</v>
          </cell>
        </row>
        <row r="265">
          <cell r="A265" t="str">
            <v>224MB</v>
          </cell>
          <cell r="B265" t="str">
            <v>B</v>
          </cell>
          <cell r="C265" t="str">
            <v xml:space="preserve">APTO      </v>
          </cell>
          <cell r="D265" t="str">
            <v xml:space="preserve">WANDER MARQUES CUNHA                    </v>
          </cell>
          <cell r="E265">
            <v>7228.83</v>
          </cell>
          <cell r="F265">
            <v>300.17730687667279</v>
          </cell>
          <cell r="G265">
            <v>0</v>
          </cell>
          <cell r="H265">
            <v>13.383993123325695</v>
          </cell>
          <cell r="I265">
            <v>7542.3913000000002</v>
          </cell>
        </row>
        <row r="266">
          <cell r="A266" t="str">
            <v>225B</v>
          </cell>
          <cell r="B266" t="str">
            <v>B</v>
          </cell>
          <cell r="C266" t="str">
            <v xml:space="preserve">APTO      </v>
          </cell>
          <cell r="D266" t="str">
            <v xml:space="preserve">MARINA YOKO TAKANO DE ARAUJO            </v>
          </cell>
          <cell r="E266">
            <v>129310</v>
          </cell>
          <cell r="F266">
            <v>16486.977103859546</v>
          </cell>
          <cell r="G266">
            <v>0</v>
          </cell>
          <cell r="H266">
            <v>-2.8388038595549006</v>
          </cell>
          <cell r="I266">
            <v>145794.13829999999</v>
          </cell>
        </row>
        <row r="267">
          <cell r="A267" t="str">
            <v>226B</v>
          </cell>
          <cell r="B267" t="str">
            <v>B</v>
          </cell>
          <cell r="C267" t="str">
            <v xml:space="preserve">APTO      </v>
          </cell>
          <cell r="D267" t="str">
            <v xml:space="preserve">RENATO DE ANDRADE                       </v>
          </cell>
          <cell r="E267">
            <v>141640</v>
          </cell>
          <cell r="F267">
            <v>14287.629575783878</v>
          </cell>
          <cell r="G267">
            <v>0</v>
          </cell>
          <cell r="H267">
            <v>82.983824216124049</v>
          </cell>
          <cell r="I267">
            <v>156010.6134</v>
          </cell>
        </row>
        <row r="268">
          <cell r="A268" t="str">
            <v>231B</v>
          </cell>
          <cell r="B268" t="str">
            <v>B</v>
          </cell>
          <cell r="C268" t="str">
            <v xml:space="preserve">APTO      </v>
          </cell>
          <cell r="D268" t="str">
            <v xml:space="preserve">MARIA INES MARTINS                      </v>
          </cell>
          <cell r="E268">
            <v>131140</v>
          </cell>
          <cell r="F268">
            <v>13705.153044267046</v>
          </cell>
          <cell r="G268">
            <v>0</v>
          </cell>
          <cell r="H268">
            <v>0.10205573296298098</v>
          </cell>
          <cell r="I268">
            <v>144845.25510000001</v>
          </cell>
        </row>
        <row r="269">
          <cell r="A269" t="str">
            <v>231MB</v>
          </cell>
          <cell r="B269" t="str">
            <v>B</v>
          </cell>
          <cell r="C269" t="str">
            <v xml:space="preserve">APTO      </v>
          </cell>
          <cell r="D269" t="str">
            <v xml:space="preserve">MARIA INES MARTINS                      </v>
          </cell>
          <cell r="E269">
            <v>0</v>
          </cell>
          <cell r="F269">
            <v>0</v>
          </cell>
          <cell r="G269">
            <v>0</v>
          </cell>
          <cell r="H269">
            <v>24.3522</v>
          </cell>
          <cell r="I269">
            <v>24.3522</v>
          </cell>
        </row>
        <row r="270">
          <cell r="A270" t="str">
            <v>232B</v>
          </cell>
          <cell r="B270" t="str">
            <v>B</v>
          </cell>
          <cell r="C270" t="str">
            <v xml:space="preserve">APTO      </v>
          </cell>
          <cell r="D270" t="str">
            <v xml:space="preserve">FERNANDO DIEDERICHSEN STICKEL           </v>
          </cell>
          <cell r="E270">
            <v>69137</v>
          </cell>
          <cell r="F270">
            <v>8814.9418918067913</v>
          </cell>
          <cell r="G270">
            <v>0</v>
          </cell>
          <cell r="H270">
            <v>2.0121081932065863</v>
          </cell>
          <cell r="I270">
            <v>77953.953999999998</v>
          </cell>
        </row>
        <row r="271">
          <cell r="A271" t="str">
            <v>232MB</v>
          </cell>
          <cell r="B271" t="str">
            <v>B</v>
          </cell>
          <cell r="C271" t="str">
            <v xml:space="preserve">APTO      </v>
          </cell>
          <cell r="D271" t="str">
            <v xml:space="preserve">FERNANDO DIEDERICHSEN STICKEL           </v>
          </cell>
          <cell r="E271">
            <v>6834.75</v>
          </cell>
          <cell r="F271">
            <v>871.42809342358782</v>
          </cell>
          <cell r="G271">
            <v>0</v>
          </cell>
          <cell r="H271">
            <v>1.2206576412381764E-2</v>
          </cell>
          <cell r="I271">
            <v>7706.1903000000002</v>
          </cell>
        </row>
        <row r="272">
          <cell r="A272" t="str">
            <v>233B</v>
          </cell>
          <cell r="B272" t="str">
            <v>B</v>
          </cell>
          <cell r="C272" t="str">
            <v xml:space="preserve">APTO      </v>
          </cell>
          <cell r="D272" t="str">
            <v xml:space="preserve">FERNANDO DIEDERICHSEN STICKEL           </v>
          </cell>
          <cell r="E272">
            <v>67257</v>
          </cell>
          <cell r="F272">
            <v>8575.242588154686</v>
          </cell>
          <cell r="G272">
            <v>0</v>
          </cell>
          <cell r="H272">
            <v>1.8531118453192903</v>
          </cell>
          <cell r="I272">
            <v>75834.095700000005</v>
          </cell>
        </row>
        <row r="273">
          <cell r="A273" t="str">
            <v>233MB</v>
          </cell>
          <cell r="B273" t="str">
            <v>B</v>
          </cell>
          <cell r="C273" t="str">
            <v xml:space="preserve">APTO      </v>
          </cell>
          <cell r="D273" t="str">
            <v xml:space="preserve">FERNANDO DIEDERICHSEN STICKEL           </v>
          </cell>
          <cell r="E273">
            <v>6561.75</v>
          </cell>
          <cell r="F273">
            <v>836.62069454218772</v>
          </cell>
          <cell r="G273">
            <v>0</v>
          </cell>
          <cell r="H273">
            <v>-2.2594542187562183E-2</v>
          </cell>
          <cell r="I273">
            <v>7398.3481000000002</v>
          </cell>
        </row>
        <row r="274">
          <cell r="A274" t="str">
            <v>235B</v>
          </cell>
          <cell r="B274" t="str">
            <v>B</v>
          </cell>
          <cell r="C274" t="str">
            <v xml:space="preserve">APTO      </v>
          </cell>
          <cell r="D274" t="str">
            <v xml:space="preserve">FABIO FERNANDO DE ARAUJO                </v>
          </cell>
          <cell r="E274">
            <v>129310</v>
          </cell>
          <cell r="F274">
            <v>16486.977103859546</v>
          </cell>
          <cell r="G274">
            <v>0</v>
          </cell>
          <cell r="H274">
            <v>42.760696140456275</v>
          </cell>
          <cell r="I274">
            <v>145839.7378</v>
          </cell>
        </row>
        <row r="275">
          <cell r="A275" t="str">
            <v>236B</v>
          </cell>
          <cell r="B275" t="str">
            <v>B</v>
          </cell>
          <cell r="C275" t="str">
            <v xml:space="preserve">APTO      </v>
          </cell>
          <cell r="D275" t="str">
            <v xml:space="preserve">HEITOR DE SOUZA LIMA JUNIOR             </v>
          </cell>
          <cell r="E275">
            <v>141130.01999999999</v>
          </cell>
          <cell r="F275">
            <v>14749.188068022491</v>
          </cell>
          <cell r="G275">
            <v>0</v>
          </cell>
          <cell r="H275">
            <v>43.585231977509466</v>
          </cell>
          <cell r="I275">
            <v>155922.79329999999</v>
          </cell>
        </row>
        <row r="276">
          <cell r="A276" t="str">
            <v>238B</v>
          </cell>
          <cell r="B276" t="str">
            <v>B</v>
          </cell>
          <cell r="C276" t="str">
            <v xml:space="preserve">APTO      </v>
          </cell>
          <cell r="D276" t="str">
            <v xml:space="preserve">YIH YU CHUAN                            </v>
          </cell>
          <cell r="E276">
            <v>92550</v>
          </cell>
          <cell r="F276">
            <v>11572.546817829032</v>
          </cell>
          <cell r="G276">
            <v>0</v>
          </cell>
          <cell r="H276">
            <v>-338.31411782903888</v>
          </cell>
          <cell r="I276">
            <v>103784.23269999999</v>
          </cell>
        </row>
        <row r="277">
          <cell r="A277" t="str">
            <v>241B</v>
          </cell>
          <cell r="B277" t="str">
            <v>B</v>
          </cell>
          <cell r="C277" t="str">
            <v xml:space="preserve">APTO      </v>
          </cell>
          <cell r="D277" t="str">
            <v xml:space="preserve">ROSELI MISSAE TAKAGUI UENO              </v>
          </cell>
          <cell r="E277">
            <v>109500</v>
          </cell>
          <cell r="F277">
            <v>4878.070568252002</v>
          </cell>
          <cell r="G277">
            <v>0</v>
          </cell>
          <cell r="H277">
            <v>45.513131748000887</v>
          </cell>
          <cell r="I277">
            <v>114423.5837</v>
          </cell>
        </row>
        <row r="278">
          <cell r="A278" t="str">
            <v>241MB</v>
          </cell>
          <cell r="B278" t="str">
            <v>B</v>
          </cell>
          <cell r="C278" t="str">
            <v xml:space="preserve">APTO      </v>
          </cell>
          <cell r="D278" t="str">
            <v xml:space="preserve">ROSELI MISSAE TAKAGUI UENO              </v>
          </cell>
          <cell r="E278">
            <v>0</v>
          </cell>
          <cell r="F278">
            <v>0</v>
          </cell>
          <cell r="G278">
            <v>0</v>
          </cell>
          <cell r="H278">
            <v>0.54790000000000005</v>
          </cell>
          <cell r="I278">
            <v>0.54790000000000005</v>
          </cell>
        </row>
        <row r="279">
          <cell r="A279" t="str">
            <v>242MB</v>
          </cell>
          <cell r="B279" t="str">
            <v>B</v>
          </cell>
          <cell r="C279" t="str">
            <v xml:space="preserve">APTO      </v>
          </cell>
          <cell r="D279" t="str">
            <v xml:space="preserve">JOSEPH SIMON                            </v>
          </cell>
          <cell r="E279">
            <v>1905.75</v>
          </cell>
          <cell r="F279">
            <v>238.29693244816491</v>
          </cell>
          <cell r="G279">
            <v>0</v>
          </cell>
          <cell r="H279">
            <v>-3.3432448164887774E-2</v>
          </cell>
          <cell r="I279">
            <v>2144.0135</v>
          </cell>
        </row>
        <row r="280">
          <cell r="A280" t="str">
            <v>244B</v>
          </cell>
          <cell r="B280" t="str">
            <v>B</v>
          </cell>
          <cell r="C280" t="str">
            <v xml:space="preserve">APTO      </v>
          </cell>
          <cell r="D280" t="str">
            <v xml:space="preserve">KIYOSHI YAMADA                          </v>
          </cell>
          <cell r="E280">
            <v>140000</v>
          </cell>
          <cell r="F280">
            <v>6236.8025530162804</v>
          </cell>
          <cell r="G280">
            <v>0</v>
          </cell>
          <cell r="H280">
            <v>183.49144698371401</v>
          </cell>
          <cell r="I280">
            <v>146420.29399999999</v>
          </cell>
        </row>
        <row r="281">
          <cell r="A281" t="str">
            <v>244MB</v>
          </cell>
          <cell r="B281" t="str">
            <v>B</v>
          </cell>
          <cell r="C281" t="str">
            <v xml:space="preserve">APTO      </v>
          </cell>
          <cell r="D281" t="str">
            <v xml:space="preserve">KIYOSHI YAMADA                          </v>
          </cell>
          <cell r="E281">
            <v>0</v>
          </cell>
          <cell r="F281">
            <v>0</v>
          </cell>
          <cell r="G281">
            <v>0</v>
          </cell>
          <cell r="H281">
            <v>0.27400000000000002</v>
          </cell>
          <cell r="I281">
            <v>0.27400000000000002</v>
          </cell>
        </row>
        <row r="282">
          <cell r="A282" t="str">
            <v>245MB</v>
          </cell>
          <cell r="B282" t="str">
            <v>B</v>
          </cell>
          <cell r="C282" t="str">
            <v xml:space="preserve">APTO      </v>
          </cell>
          <cell r="D282" t="str">
            <v xml:space="preserve">EDILENE CASTILHO                        </v>
          </cell>
          <cell r="E282">
            <v>4351.75</v>
          </cell>
          <cell r="F282">
            <v>438.9733973906915</v>
          </cell>
          <cell r="G282">
            <v>0</v>
          </cell>
          <cell r="H282">
            <v>29.458202609308387</v>
          </cell>
          <cell r="I282">
            <v>4820.1815999999999</v>
          </cell>
        </row>
        <row r="283">
          <cell r="A283" t="str">
            <v>246B</v>
          </cell>
          <cell r="B283" t="str">
            <v>B</v>
          </cell>
          <cell r="C283" t="str">
            <v xml:space="preserve">APTO      </v>
          </cell>
          <cell r="D283" t="str">
            <v xml:space="preserve">ADRIANO OLIVEIRA DOS SANTOS             </v>
          </cell>
          <cell r="E283">
            <v>118500</v>
          </cell>
          <cell r="F283">
            <v>11953.431973527175</v>
          </cell>
          <cell r="G283">
            <v>0</v>
          </cell>
          <cell r="H283">
            <v>-1.7873527180199744E-2</v>
          </cell>
          <cell r="I283">
            <v>130453.41409999999</v>
          </cell>
        </row>
        <row r="284">
          <cell r="A284" t="str">
            <v>246MB</v>
          </cell>
          <cell r="B284" t="str">
            <v>B</v>
          </cell>
          <cell r="C284" t="str">
            <v xml:space="preserve">APTO      </v>
          </cell>
          <cell r="D284" t="str">
            <v xml:space="preserve">ADRIANO OLIVEIRA DOS SANTOS             </v>
          </cell>
          <cell r="E284">
            <v>1418.95</v>
          </cell>
          <cell r="F284">
            <v>143.13352150916813</v>
          </cell>
          <cell r="G284">
            <v>0</v>
          </cell>
          <cell r="H284">
            <v>-2.1721509168230568E-2</v>
          </cell>
          <cell r="I284">
            <v>1562.0617999999999</v>
          </cell>
        </row>
        <row r="285">
          <cell r="A285" t="str">
            <v>251B</v>
          </cell>
          <cell r="B285" t="str">
            <v>B</v>
          </cell>
          <cell r="C285" t="str">
            <v xml:space="preserve">APTO      </v>
          </cell>
          <cell r="D285" t="str">
            <v xml:space="preserve">NAUE VALERIA FERRARI FRANCESCONI        </v>
          </cell>
          <cell r="E285">
            <v>154311.07999999999</v>
          </cell>
          <cell r="F285">
            <v>16126.711665595029</v>
          </cell>
          <cell r="G285">
            <v>0</v>
          </cell>
          <cell r="H285">
            <v>3.9344047927443171E-3</v>
          </cell>
          <cell r="I285">
            <v>170437.79560000001</v>
          </cell>
        </row>
        <row r="286">
          <cell r="A286" t="str">
            <v>252B</v>
          </cell>
          <cell r="B286" t="str">
            <v>B</v>
          </cell>
          <cell r="C286" t="str">
            <v xml:space="preserve">APTO      </v>
          </cell>
          <cell r="D286" t="str">
            <v xml:space="preserve">ARIOSVALDO SILVA CARNEIRO               </v>
          </cell>
          <cell r="E286">
            <v>148120</v>
          </cell>
          <cell r="F286">
            <v>18521.076549506593</v>
          </cell>
          <cell r="G286">
            <v>0</v>
          </cell>
          <cell r="H286">
            <v>-0.42694950658915332</v>
          </cell>
          <cell r="I286">
            <v>166640.6496</v>
          </cell>
        </row>
        <row r="287">
          <cell r="A287" t="str">
            <v>253B</v>
          </cell>
          <cell r="B287" t="str">
            <v>B</v>
          </cell>
          <cell r="C287" t="str">
            <v xml:space="preserve">APTO      </v>
          </cell>
          <cell r="D287" t="str">
            <v xml:space="preserve">ROGERIO BATISTA ADELINO                 </v>
          </cell>
          <cell r="E287">
            <v>154903.82</v>
          </cell>
          <cell r="F287">
            <v>3823.371678651506</v>
          </cell>
          <cell r="G287">
            <v>0</v>
          </cell>
          <cell r="H287">
            <v>27.94422134845172</v>
          </cell>
          <cell r="I287">
            <v>158755.13589999999</v>
          </cell>
        </row>
        <row r="288">
          <cell r="A288" t="str">
            <v>253MB</v>
          </cell>
          <cell r="B288" t="str">
            <v>B</v>
          </cell>
          <cell r="C288" t="str">
            <v xml:space="preserve">APTO      </v>
          </cell>
          <cell r="D288" t="str">
            <v xml:space="preserve">ROGERIO BATISTA ADELINO                 </v>
          </cell>
          <cell r="E288">
            <v>1011.15</v>
          </cell>
          <cell r="F288">
            <v>24.95743663951265</v>
          </cell>
          <cell r="G288">
            <v>0</v>
          </cell>
          <cell r="H288">
            <v>1.6336048730636321E-4</v>
          </cell>
          <cell r="I288">
            <v>1036.1076</v>
          </cell>
        </row>
        <row r="289">
          <cell r="A289" t="str">
            <v>256B</v>
          </cell>
          <cell r="B289" t="str">
            <v>B</v>
          </cell>
          <cell r="C289" t="str">
            <v xml:space="preserve">APTO      </v>
          </cell>
          <cell r="D289" t="str">
            <v xml:space="preserve">YOLANDA INGEBORG MUNTZ                  </v>
          </cell>
          <cell r="E289">
            <v>907.68</v>
          </cell>
          <cell r="F289">
            <v>91.560262731908551</v>
          </cell>
          <cell r="G289">
            <v>0</v>
          </cell>
          <cell r="H289">
            <v>119.59073726809129</v>
          </cell>
          <cell r="I289">
            <v>1118.8309999999999</v>
          </cell>
        </row>
        <row r="290">
          <cell r="D290" t="str">
            <v>Total do bloco</v>
          </cell>
          <cell r="E290">
            <v>10002239.259999998</v>
          </cell>
          <cell r="F290">
            <v>844337.60052152618</v>
          </cell>
          <cell r="G290">
            <v>0</v>
          </cell>
          <cell r="H290">
            <v>-31336.217321526987</v>
          </cell>
          <cell r="I290">
            <v>10815240.643199995</v>
          </cell>
        </row>
        <row r="292">
          <cell r="A292" t="str">
            <v>Empreendimento</v>
          </cell>
          <cell r="C292" t="str">
            <v xml:space="preserve">C91  </v>
          </cell>
          <cell r="D292" t="str">
            <v xml:space="preserve">PEIXOTO GOMIDE I    </v>
          </cell>
          <cell r="H292">
            <v>38352</v>
          </cell>
        </row>
        <row r="293">
          <cell r="A293" t="str">
            <v>Bloco</v>
          </cell>
          <cell r="C293" t="str">
            <v xml:space="preserve"> </v>
          </cell>
          <cell r="D293" t="str">
            <v xml:space="preserve">DAKOTA JARDINS                     </v>
          </cell>
        </row>
        <row r="294">
          <cell r="A294" t="str">
            <v>UND</v>
          </cell>
          <cell r="C294" t="str">
            <v>TIPO</v>
          </cell>
          <cell r="D294" t="str">
            <v>CLIENTE</v>
          </cell>
          <cell r="E294" t="str">
            <v>PRINCIPAL</v>
          </cell>
          <cell r="F294" t="str">
            <v>VMA PRINCIPAL</v>
          </cell>
          <cell r="G294" t="str">
            <v>JUROS T.PRICE</v>
          </cell>
          <cell r="H294" t="str">
            <v>ACRESCIMO</v>
          </cell>
          <cell r="I294" t="str">
            <v>SALDO DEVEDOR</v>
          </cell>
        </row>
        <row r="295">
          <cell r="A295" t="str">
            <v>92G</v>
          </cell>
          <cell r="B295" t="str">
            <v>G</v>
          </cell>
          <cell r="C295" t="str">
            <v xml:space="preserve">GARAGEM   </v>
          </cell>
          <cell r="D295" t="str">
            <v xml:space="preserve">JOSEPH SIMON                            </v>
          </cell>
          <cell r="E295">
            <v>10000</v>
          </cell>
          <cell r="F295">
            <v>1250.4102450382538</v>
          </cell>
          <cell r="G295">
            <v>0</v>
          </cell>
          <cell r="H295">
            <v>-1250.7112450382533</v>
          </cell>
          <cell r="I295">
            <v>9999.6990000000005</v>
          </cell>
        </row>
        <row r="296">
          <cell r="A296" t="str">
            <v>143G</v>
          </cell>
          <cell r="B296" t="str">
            <v>G</v>
          </cell>
          <cell r="C296" t="str">
            <v xml:space="preserve">GARAGEM   </v>
          </cell>
          <cell r="D296" t="str">
            <v xml:space="preserve">NAUE VALERIA FERRARI FRANCESCONI        </v>
          </cell>
          <cell r="E296">
            <v>30950</v>
          </cell>
          <cell r="F296">
            <v>3122.0145112292448</v>
          </cell>
          <cell r="G296">
            <v>0</v>
          </cell>
          <cell r="H296">
            <v>-1.0311229241779074E-2</v>
          </cell>
          <cell r="I296">
            <v>34072.004200000003</v>
          </cell>
        </row>
        <row r="297">
          <cell r="A297" t="str">
            <v>146G</v>
          </cell>
          <cell r="B297" t="str">
            <v>G</v>
          </cell>
          <cell r="C297" t="str">
            <v xml:space="preserve">GARAGEM   </v>
          </cell>
          <cell r="D297" t="str">
            <v xml:space="preserve">EDSON BORGES                            </v>
          </cell>
          <cell r="E297">
            <v>7580</v>
          </cell>
          <cell r="F297">
            <v>966.4471923846213</v>
          </cell>
          <cell r="G297">
            <v>0</v>
          </cell>
          <cell r="H297">
            <v>-966.32669238462131</v>
          </cell>
          <cell r="I297">
            <v>7580.1205</v>
          </cell>
        </row>
        <row r="298">
          <cell r="A298" t="str">
            <v>173G</v>
          </cell>
          <cell r="B298" t="str">
            <v>G</v>
          </cell>
          <cell r="C298" t="str">
            <v xml:space="preserve">GARAGEM   </v>
          </cell>
          <cell r="D298" t="str">
            <v xml:space="preserve">EDSON BORGES                            </v>
          </cell>
          <cell r="E298">
            <v>7580</v>
          </cell>
          <cell r="F298">
            <v>966.4471923846213</v>
          </cell>
          <cell r="G298">
            <v>0</v>
          </cell>
          <cell r="H298">
            <v>-966.32669238462131</v>
          </cell>
          <cell r="I298">
            <v>7580.1205</v>
          </cell>
        </row>
        <row r="299">
          <cell r="A299" t="str">
            <v>174G</v>
          </cell>
          <cell r="B299" t="str">
            <v>G</v>
          </cell>
          <cell r="C299" t="str">
            <v xml:space="preserve">GARAGEM   </v>
          </cell>
          <cell r="D299" t="str">
            <v xml:space="preserve">FABIO FERNANDO DE ARAUJO                </v>
          </cell>
          <cell r="E299">
            <v>24510</v>
          </cell>
          <cell r="F299">
            <v>3125.0159215497438</v>
          </cell>
          <cell r="G299">
            <v>0</v>
          </cell>
          <cell r="H299">
            <v>4.5393784502562085</v>
          </cell>
          <cell r="I299">
            <v>27639.5553</v>
          </cell>
        </row>
        <row r="300">
          <cell r="A300" t="str">
            <v>185G</v>
          </cell>
          <cell r="B300" t="str">
            <v>G</v>
          </cell>
          <cell r="C300" t="str">
            <v xml:space="preserve">GARAGEM   </v>
          </cell>
          <cell r="D300" t="str">
            <v xml:space="preserve">FABIO FERNANDO DE ARAUJO                </v>
          </cell>
          <cell r="E300">
            <v>24510</v>
          </cell>
          <cell r="F300">
            <v>3125.0159215497438</v>
          </cell>
          <cell r="G300">
            <v>0</v>
          </cell>
          <cell r="H300">
            <v>4.5393784502562085</v>
          </cell>
          <cell r="I300">
            <v>27639.5553</v>
          </cell>
        </row>
        <row r="301">
          <cell r="A301" t="str">
            <v>187G</v>
          </cell>
          <cell r="B301" t="str">
            <v>G</v>
          </cell>
          <cell r="C301" t="str">
            <v xml:space="preserve">GARAGEM   </v>
          </cell>
          <cell r="D301" t="str">
            <v xml:space="preserve">ROSANGELA DOS SANTOS                    </v>
          </cell>
          <cell r="E301">
            <v>32070</v>
          </cell>
          <cell r="F301">
            <v>4088.9131213423175</v>
          </cell>
          <cell r="G301">
            <v>0</v>
          </cell>
          <cell r="H301">
            <v>14.71567865768111</v>
          </cell>
          <cell r="I301">
            <v>36173.628799999999</v>
          </cell>
        </row>
        <row r="302">
          <cell r="A302" t="str">
            <v>193G</v>
          </cell>
          <cell r="B302" t="str">
            <v>G</v>
          </cell>
          <cell r="C302" t="str">
            <v xml:space="preserve">GARAGEM   </v>
          </cell>
          <cell r="D302" t="str">
            <v xml:space="preserve">FERNANDO ANTONIO JUSTO                  </v>
          </cell>
          <cell r="E302">
            <v>23930</v>
          </cell>
          <cell r="F302">
            <v>3051.066136380472</v>
          </cell>
          <cell r="G302">
            <v>0</v>
          </cell>
          <cell r="H302">
            <v>-24.011436380471423</v>
          </cell>
          <cell r="I302">
            <v>26957.054700000001</v>
          </cell>
        </row>
        <row r="303">
          <cell r="A303" t="str">
            <v>194G</v>
          </cell>
          <cell r="B303" t="str">
            <v>G</v>
          </cell>
          <cell r="C303" t="str">
            <v xml:space="preserve">GARAGEM   </v>
          </cell>
          <cell r="D303" t="str">
            <v xml:space="preserve">WANDER MARQUES CUNHA                    </v>
          </cell>
          <cell r="E303">
            <v>26860</v>
          </cell>
          <cell r="F303">
            <v>1196.5751183858347</v>
          </cell>
          <cell r="G303">
            <v>0</v>
          </cell>
          <cell r="H303">
            <v>41.836381614163656</v>
          </cell>
          <cell r="I303">
            <v>28098.411499999998</v>
          </cell>
        </row>
        <row r="304">
          <cell r="A304" t="str">
            <v>195G</v>
          </cell>
          <cell r="B304" t="str">
            <v>G</v>
          </cell>
          <cell r="C304" t="str">
            <v xml:space="preserve">GARAGEM   </v>
          </cell>
          <cell r="D304" t="str">
            <v xml:space="preserve">CARLO ERNESTO MARIA PARETO              </v>
          </cell>
          <cell r="E304">
            <v>34070.25</v>
          </cell>
          <cell r="F304">
            <v>3064.7555105887568</v>
          </cell>
          <cell r="G304">
            <v>0</v>
          </cell>
          <cell r="H304">
            <v>286.39908941124486</v>
          </cell>
          <cell r="I304">
            <v>37421.404600000002</v>
          </cell>
        </row>
        <row r="305">
          <cell r="A305" t="str">
            <v>197G</v>
          </cell>
          <cell r="B305" t="str">
            <v>G</v>
          </cell>
          <cell r="C305" t="str">
            <v xml:space="preserve">GARAGEM   </v>
          </cell>
          <cell r="D305" t="str">
            <v xml:space="preserve">JOSE NILO DE MOURA PADILHA              </v>
          </cell>
          <cell r="E305">
            <v>24235</v>
          </cell>
          <cell r="F305">
            <v>3089.9535234091454</v>
          </cell>
          <cell r="G305">
            <v>0</v>
          </cell>
          <cell r="H305">
            <v>-2.8899234091441031</v>
          </cell>
          <cell r="I305">
            <v>27322.063600000001</v>
          </cell>
        </row>
        <row r="306">
          <cell r="A306" t="str">
            <v>284G</v>
          </cell>
          <cell r="B306" t="str">
            <v>G</v>
          </cell>
          <cell r="C306" t="str">
            <v xml:space="preserve">GARAGEM   </v>
          </cell>
          <cell r="D306" t="str">
            <v xml:space="preserve">ALEXANDRE ITIRO KARIYA                  </v>
          </cell>
          <cell r="E306">
            <v>32380</v>
          </cell>
          <cell r="F306">
            <v>4048.8283734338597</v>
          </cell>
          <cell r="G306">
            <v>0</v>
          </cell>
          <cell r="H306">
            <v>-0.23217343385977074</v>
          </cell>
          <cell r="I306">
            <v>36428.5962</v>
          </cell>
        </row>
        <row r="307">
          <cell r="A307" t="str">
            <v>304G</v>
          </cell>
          <cell r="B307" t="str">
            <v>G</v>
          </cell>
          <cell r="C307" t="str">
            <v xml:space="preserve">GARAGEM   </v>
          </cell>
          <cell r="D307" t="str">
            <v xml:space="preserve">JOSE CARLOS DA SILVEIRA PINHEIRO NETO   </v>
          </cell>
          <cell r="E307">
            <v>33340</v>
          </cell>
          <cell r="F307">
            <v>4168.867756957532</v>
          </cell>
          <cell r="G307">
            <v>0</v>
          </cell>
          <cell r="H307">
            <v>3.4010430424659717</v>
          </cell>
          <cell r="I307">
            <v>37512.268799999998</v>
          </cell>
        </row>
        <row r="308">
          <cell r="A308" t="str">
            <v>306G</v>
          </cell>
          <cell r="B308" t="str">
            <v>G</v>
          </cell>
          <cell r="C308" t="str">
            <v xml:space="preserve">GARAGEM   </v>
          </cell>
          <cell r="D308" t="str">
            <v xml:space="preserve">PAULO RENATO DA SILVA                   </v>
          </cell>
          <cell r="E308">
            <v>22194.9</v>
          </cell>
          <cell r="F308">
            <v>2495.818849096353</v>
          </cell>
          <cell r="G308">
            <v>0</v>
          </cell>
          <cell r="H308">
            <v>15.036550903643729</v>
          </cell>
          <cell r="I308">
            <v>24705.755399999998</v>
          </cell>
        </row>
        <row r="309">
          <cell r="D309" t="str">
            <v>Total do bloco</v>
          </cell>
          <cell r="E309">
            <v>334210.15000000002</v>
          </cell>
          <cell r="F309">
            <v>37760.129373730502</v>
          </cell>
          <cell r="G309">
            <v>0</v>
          </cell>
          <cell r="H309">
            <v>-2840.0409737305013</v>
          </cell>
          <cell r="I309">
            <v>369130.23840000009</v>
          </cell>
        </row>
        <row r="310">
          <cell r="D310" t="str">
            <v>Total do Empreendimento</v>
          </cell>
          <cell r="E310">
            <v>23735082.229999993</v>
          </cell>
          <cell r="F310">
            <v>2366339.6874859361</v>
          </cell>
          <cell r="G310">
            <v>0</v>
          </cell>
          <cell r="H310">
            <v>-69491.167385938446</v>
          </cell>
          <cell r="I310">
            <v>26031930.750099991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lanilha2"/>
      <sheetName val="Capa"/>
      <sheetName val="Capa p.p."/>
      <sheetName val="Equidade (RH)"/>
      <sheetName val="Lançamentos"/>
      <sheetName val="Vendas"/>
      <sheetName val="Vendas Aberturas"/>
      <sheetName val="Canteiros"/>
      <sheetName val="Estoque"/>
      <sheetName val="Landbank"/>
      <sheetName val="Gráficos Estoque PT"/>
      <sheetName val="Entregas"/>
      <sheetName val="Balanço"/>
      <sheetName val="DRE"/>
      <sheetName val="Cash Burn"/>
      <sheetName val="DFC"/>
      <sheetName val="Margem"/>
      <sheetName val="G&amp;A"/>
      <sheetName val="Repasses e Recebimento"/>
      <sheetName val="Resultado Financeiro"/>
      <sheetName val="Estrutura Financeira"/>
      <sheetName val="Custo a Incorrer"/>
      <sheetName val="Contas a receber de clientes"/>
      <sheetName val="Dividendos"/>
      <sheetName val="Graf Dividendos"/>
      <sheetName val="Despesas ADM e COM"/>
      <sheetName val="Gráfico Estoque ENG"/>
      <sheetName val="Gráfico Lançamentos"/>
      <sheetName val="Gráfico Entregas"/>
      <sheetName val="Ações em tesouraria"/>
      <sheetName val="Gráfico Estoque ENG212"/>
      <sheetName val="Margem líquida"/>
      <sheetName val="Histórico MARGEM REF"/>
      <sheetName val="Recompra de açõ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X1">
            <v>0</v>
          </cell>
        </row>
        <row r="4">
          <cell r="B4" t="str">
            <v>ATIVOS</v>
          </cell>
          <cell r="X4">
            <v>46203</v>
          </cell>
        </row>
        <row r="5">
          <cell r="B5" t="str">
            <v xml:space="preserve">Caixa e equivalentes de caixa </v>
          </cell>
          <cell r="X5">
            <v>56274</v>
          </cell>
        </row>
        <row r="6">
          <cell r="B6" t="str">
            <v>Títulos e valores mobiliários</v>
          </cell>
          <cell r="X6">
            <v>254837</v>
          </cell>
        </row>
        <row r="7">
          <cell r="B7" t="str">
            <v>Caixa restrito</v>
          </cell>
          <cell r="X7">
            <v>0</v>
          </cell>
        </row>
        <row r="8">
          <cell r="B8" t="str">
            <v>Contas a receber</v>
          </cell>
          <cell r="X8">
            <v>827926</v>
          </cell>
        </row>
        <row r="9">
          <cell r="B9" t="str">
            <v>Imóveis a comercializar</v>
          </cell>
          <cell r="X9">
            <v>852203</v>
          </cell>
        </row>
        <row r="10">
          <cell r="B10" t="str">
            <v>Demais contas a receber</v>
          </cell>
          <cell r="X10">
            <v>35642</v>
          </cell>
        </row>
        <row r="11">
          <cell r="B11" t="str">
            <v>Ativo Circulante</v>
          </cell>
          <cell r="X11">
            <v>2026882</v>
          </cell>
        </row>
        <row r="12">
          <cell r="B12" t="str">
            <v>Títulos e valores mobiliários lp</v>
          </cell>
          <cell r="X12">
            <v>15327</v>
          </cell>
        </row>
        <row r="13">
          <cell r="B13" t="str">
            <v>Contas a receber</v>
          </cell>
          <cell r="X13">
            <v>411754</v>
          </cell>
        </row>
        <row r="14">
          <cell r="B14" t="str">
            <v xml:space="preserve">Imóveis a comercializar </v>
          </cell>
          <cell r="X14">
            <v>108427</v>
          </cell>
        </row>
        <row r="15">
          <cell r="B15" t="str">
            <v>Adiantamentos para futuros investimentos</v>
          </cell>
          <cell r="X15">
            <v>10743</v>
          </cell>
        </row>
        <row r="16">
          <cell r="B16" t="str">
            <v>Partes relacionadas</v>
          </cell>
          <cell r="X16">
            <v>9525</v>
          </cell>
        </row>
        <row r="17">
          <cell r="B17" t="str">
            <v>Demais contas a receber</v>
          </cell>
          <cell r="X17">
            <v>37299</v>
          </cell>
        </row>
        <row r="18">
          <cell r="B18" t="str">
            <v>Investimentos</v>
          </cell>
          <cell r="X18">
            <v>246488</v>
          </cell>
        </row>
        <row r="19">
          <cell r="B19" t="str">
            <v>Direito de uso</v>
          </cell>
          <cell r="X19">
            <v>2304.9894400000003</v>
          </cell>
        </row>
        <row r="20">
          <cell r="B20" t="str">
            <v>Imobilizado</v>
          </cell>
          <cell r="X20">
            <v>19973.010559999999</v>
          </cell>
        </row>
        <row r="21">
          <cell r="B21" t="str">
            <v>Intangível</v>
          </cell>
          <cell r="X21">
            <v>1570</v>
          </cell>
        </row>
        <row r="22">
          <cell r="B22" t="str">
            <v>Ativo Não Circulante</v>
          </cell>
          <cell r="X22">
            <v>863411</v>
          </cell>
        </row>
        <row r="23">
          <cell r="B23" t="str">
            <v>Total do ativo</v>
          </cell>
          <cell r="X23">
            <v>2890293</v>
          </cell>
        </row>
        <row r="24">
          <cell r="B24" t="str">
            <v>PASSIVOS</v>
          </cell>
          <cell r="X24">
            <v>46203</v>
          </cell>
        </row>
        <row r="25">
          <cell r="B25" t="str">
            <v>Fornecedores</v>
          </cell>
          <cell r="X25">
            <v>104635</v>
          </cell>
        </row>
        <row r="26">
          <cell r="B26" t="str">
            <v xml:space="preserve">Contas a pagar por aquisição de imóveis </v>
          </cell>
          <cell r="X26">
            <v>51518</v>
          </cell>
        </row>
        <row r="27">
          <cell r="B27" t="str">
            <v>Empréstimos e financiamentos</v>
          </cell>
          <cell r="X27">
            <v>303214</v>
          </cell>
        </row>
        <row r="28">
          <cell r="B28" t="str">
            <v>Contas a pagar por aquisição sociedade</v>
          </cell>
          <cell r="X28">
            <v>8909</v>
          </cell>
        </row>
        <row r="29">
          <cell r="B29" t="str">
            <v>Impostos e contribuições correntes</v>
          </cell>
          <cell r="X29">
            <v>9157</v>
          </cell>
        </row>
        <row r="30">
          <cell r="B30" t="str">
            <v>Impostos e contribuições diferidos</v>
          </cell>
          <cell r="X30">
            <v>16476</v>
          </cell>
        </row>
        <row r="31">
          <cell r="B31" t="str">
            <v xml:space="preserve">Adiantamentos de clientes </v>
          </cell>
          <cell r="X31">
            <v>158916</v>
          </cell>
        </row>
        <row r="32">
          <cell r="B32" t="str">
            <v>Dividendos propostos</v>
          </cell>
          <cell r="X32">
            <v>20320.303169999999</v>
          </cell>
        </row>
        <row r="33">
          <cell r="B33" t="str">
            <v>Provisões</v>
          </cell>
          <cell r="X33">
            <v>96043</v>
          </cell>
        </row>
        <row r="34">
          <cell r="B34" t="str">
            <v>Partes relacionadas</v>
          </cell>
          <cell r="X34">
            <v>43129</v>
          </cell>
        </row>
        <row r="35">
          <cell r="B35" t="str">
            <v>Demais contas a pagar</v>
          </cell>
          <cell r="X35">
            <v>34527</v>
          </cell>
        </row>
        <row r="36">
          <cell r="B36" t="str">
            <v>Passivos Circulante</v>
          </cell>
          <cell r="X36">
            <v>846844.30316999997</v>
          </cell>
        </row>
        <row r="37">
          <cell r="B37" t="str">
            <v>Adiantamentos de clientes</v>
          </cell>
          <cell r="X37">
            <v>124775</v>
          </cell>
        </row>
        <row r="38">
          <cell r="B38" t="str">
            <v xml:space="preserve">Contas a pagar por aquisição de imóveis </v>
          </cell>
          <cell r="X38">
            <v>103565</v>
          </cell>
        </row>
        <row r="39">
          <cell r="B39" t="str">
            <v>Contas a pagar por aquisição sociedade LP</v>
          </cell>
          <cell r="X39">
            <v>7052</v>
          </cell>
        </row>
        <row r="40">
          <cell r="B40" t="str">
            <v>Provisões</v>
          </cell>
          <cell r="X40">
            <v>42130</v>
          </cell>
        </row>
        <row r="41">
          <cell r="B41" t="str">
            <v>Empréstimos e financiamentos</v>
          </cell>
          <cell r="X41">
            <v>515106</v>
          </cell>
        </row>
        <row r="42">
          <cell r="B42" t="str">
            <v>Demais contas a pagar</v>
          </cell>
          <cell r="X42">
            <v>0</v>
          </cell>
        </row>
        <row r="43">
          <cell r="B43" t="str">
            <v>Impostos e contribuições diferidos</v>
          </cell>
          <cell r="X43">
            <v>29895</v>
          </cell>
        </row>
        <row r="44">
          <cell r="B44" t="str">
            <v>Passivo Exigível a Longo Prazo</v>
          </cell>
          <cell r="X44">
            <v>822523</v>
          </cell>
        </row>
        <row r="45">
          <cell r="B45" t="str">
            <v xml:space="preserve">Capital social atribuído aos acionistas da controladora </v>
          </cell>
          <cell r="X45">
            <v>959029</v>
          </cell>
        </row>
        <row r="46">
          <cell r="B46" t="str">
            <v>Ações em tesouraria</v>
          </cell>
          <cell r="X46">
            <v>-12859</v>
          </cell>
        </row>
        <row r="47">
          <cell r="B47" t="str">
            <v>Custo para emissão de ações</v>
          </cell>
          <cell r="X47">
            <v>0</v>
          </cell>
        </row>
        <row r="48">
          <cell r="B48" t="str">
            <v>Ajuste de avaliação patrimonial</v>
          </cell>
          <cell r="X48">
            <v>0</v>
          </cell>
        </row>
        <row r="49">
          <cell r="B49" t="str">
            <v>Reserva legal</v>
          </cell>
          <cell r="X49">
            <v>0</v>
          </cell>
        </row>
        <row r="50">
          <cell r="B50" t="str">
            <v>Reserva Estatutária</v>
          </cell>
          <cell r="X50">
            <v>0</v>
          </cell>
        </row>
        <row r="51">
          <cell r="B51" t="str">
            <v>Plano de opção de ações</v>
          </cell>
          <cell r="X51">
            <v>16465</v>
          </cell>
        </row>
        <row r="52">
          <cell r="B52" t="str">
            <v>Reservas de lucros</v>
          </cell>
          <cell r="X52">
            <v>64617.696830000001</v>
          </cell>
        </row>
        <row r="53">
          <cell r="B53" t="str">
            <v>Lucros Acumulados</v>
          </cell>
          <cell r="X53">
            <v>59105</v>
          </cell>
        </row>
        <row r="54">
          <cell r="B54" t="str">
            <v>Dividendos Adicionais Propostos</v>
          </cell>
          <cell r="X54">
            <v>0</v>
          </cell>
        </row>
        <row r="55">
          <cell r="B55" t="str">
            <v>Patrimônio Líquido</v>
          </cell>
          <cell r="X55">
            <v>1086357.69683</v>
          </cell>
        </row>
        <row r="56">
          <cell r="B56" t="str">
            <v>Participação dos não controladores</v>
          </cell>
          <cell r="X56">
            <v>134568</v>
          </cell>
        </row>
        <row r="57">
          <cell r="B57" t="str">
            <v>Total Patrimônio Líquido</v>
          </cell>
          <cell r="X57">
            <v>1220925.69683</v>
          </cell>
        </row>
        <row r="58">
          <cell r="B58" t="str">
            <v>Passivo e Patrimônio Total</v>
          </cell>
          <cell r="X58">
            <v>2890293</v>
          </cell>
        </row>
        <row r="61">
          <cell r="B61" t="str">
            <v>ROE</v>
          </cell>
          <cell r="X61">
            <v>46203</v>
          </cell>
        </row>
        <row r="62">
          <cell r="B62" t="str">
            <v>Lucro com minoritários</v>
          </cell>
          <cell r="X62">
            <v>165062</v>
          </cell>
        </row>
        <row r="63">
          <cell r="B63" t="str">
            <v>Lucro Líquido</v>
          </cell>
          <cell r="X63">
            <v>118542</v>
          </cell>
        </row>
        <row r="64">
          <cell r="B64" t="str">
            <v>ROE com minoritários</v>
          </cell>
          <cell r="X64">
            <v>0.13420172652830412</v>
          </cell>
        </row>
        <row r="65">
          <cell r="B65" t="str">
            <v>ROE</v>
          </cell>
          <cell r="X65">
            <v>0.10961080990574713</v>
          </cell>
        </row>
        <row r="67">
          <cell r="B67" t="str">
            <v>Cash Burn</v>
          </cell>
          <cell r="X67">
            <v>46203</v>
          </cell>
        </row>
        <row r="68">
          <cell r="B68" t="str">
            <v>Caixa</v>
          </cell>
          <cell r="X68">
            <v>326438</v>
          </cell>
        </row>
        <row r="69">
          <cell r="B69" t="str">
            <v>Dívida</v>
          </cell>
          <cell r="X69">
            <v>818320</v>
          </cell>
        </row>
        <row r="70">
          <cell r="B70" t="str">
            <v>Caixa Líquido</v>
          </cell>
          <cell r="X70">
            <v>-491882</v>
          </cell>
        </row>
        <row r="71">
          <cell r="B71" t="str">
            <v>Cash Burn</v>
          </cell>
          <cell r="X71">
            <v>-39570</v>
          </cell>
        </row>
        <row r="73">
          <cell r="B73" t="str">
            <v>Dividendos e aportes</v>
          </cell>
          <cell r="X73">
            <v>0</v>
          </cell>
        </row>
        <row r="74">
          <cell r="B74" t="str">
            <v>Redução de Capital</v>
          </cell>
          <cell r="X74">
            <v>0</v>
          </cell>
        </row>
        <row r="75">
          <cell r="B75" t="str">
            <v>Recompra de ações</v>
          </cell>
          <cell r="X75">
            <v>0</v>
          </cell>
        </row>
        <row r="76">
          <cell r="B76" t="str">
            <v>Cash burn</v>
          </cell>
          <cell r="X76">
            <v>-39570</v>
          </cell>
        </row>
        <row r="78">
          <cell r="B78" t="str">
            <v>Caixa Líquido</v>
          </cell>
          <cell r="X78">
            <v>46203</v>
          </cell>
        </row>
        <row r="79">
          <cell r="B79" t="str">
            <v>Dividendo por  Ação</v>
          </cell>
          <cell r="X79">
            <v>0</v>
          </cell>
        </row>
        <row r="81">
          <cell r="B81" t="str">
            <v>Caixa Líquido</v>
          </cell>
          <cell r="X81">
            <v>46203</v>
          </cell>
        </row>
        <row r="82">
          <cell r="B82" t="str">
            <v>Caixa Líquido</v>
          </cell>
          <cell r="X82">
            <v>-491882</v>
          </cell>
        </row>
        <row r="83">
          <cell r="B83" t="str">
            <v>SFH</v>
          </cell>
          <cell r="X83">
            <v>524856</v>
          </cell>
        </row>
        <row r="84">
          <cell r="B84" t="str">
            <v>Caixa Líquido ex-SFH</v>
          </cell>
          <cell r="X84">
            <v>32974</v>
          </cell>
        </row>
        <row r="86">
          <cell r="X86">
            <v>46203</v>
          </cell>
        </row>
        <row r="88">
          <cell r="X88">
            <v>202921814</v>
          </cell>
        </row>
        <row r="90">
          <cell r="X90">
            <v>5.3535776928842154</v>
          </cell>
        </row>
        <row r="93">
          <cell r="B93" t="str">
            <v>Liquidez corrente</v>
          </cell>
          <cell r="X93">
            <v>2.3934529551804911</v>
          </cell>
        </row>
        <row r="94">
          <cell r="B94" t="str">
            <v>Ativo circulante</v>
          </cell>
          <cell r="X94">
            <v>2026882</v>
          </cell>
        </row>
        <row r="95">
          <cell r="B95" t="str">
            <v>Passivo circulante</v>
          </cell>
          <cell r="X95">
            <v>846844.30316999997</v>
          </cell>
        </row>
        <row r="97">
          <cell r="B97" t="str">
            <v>Liquidez geral</v>
          </cell>
          <cell r="X97">
            <v>1.7313703188696437</v>
          </cell>
        </row>
        <row r="98">
          <cell r="B98" t="str">
            <v>Ativo total</v>
          </cell>
          <cell r="X98">
            <v>2890293</v>
          </cell>
        </row>
        <row r="99">
          <cell r="B99" t="str">
            <v>Passivo circulante</v>
          </cell>
          <cell r="X99">
            <v>846844.30316999997</v>
          </cell>
        </row>
        <row r="100">
          <cell r="B100" t="str">
            <v>Passivos não circulantes</v>
          </cell>
          <cell r="X100">
            <v>822523</v>
          </cell>
        </row>
        <row r="102">
          <cell r="B102" t="str">
            <v>Caixa</v>
          </cell>
          <cell r="X102">
            <v>326438</v>
          </cell>
        </row>
        <row r="103">
          <cell r="B103" t="str">
            <v>Caixa e equivalentes de caixa</v>
          </cell>
          <cell r="X103">
            <v>56274</v>
          </cell>
        </row>
        <row r="104">
          <cell r="B104" t="str">
            <v>Títulos e valores mobiliários - circulante</v>
          </cell>
          <cell r="X104">
            <v>254837</v>
          </cell>
        </row>
        <row r="105">
          <cell r="B105" t="str">
            <v>Títulos e valores mobiliários - não circulante</v>
          </cell>
          <cell r="X105">
            <v>15327</v>
          </cell>
        </row>
        <row r="107">
          <cell r="B107" t="str">
            <v>Empréstimos e financiamentos</v>
          </cell>
          <cell r="X107">
            <v>818320</v>
          </cell>
        </row>
        <row r="108">
          <cell r="B108" t="str">
            <v>Empréstimos e financiamentos CP</v>
          </cell>
          <cell r="X108">
            <v>303214</v>
          </cell>
        </row>
        <row r="109">
          <cell r="B109" t="str">
            <v>Empréstimos e financiamentos LP</v>
          </cell>
          <cell r="X109">
            <v>515106</v>
          </cell>
        </row>
        <row r="110">
          <cell r="B110" t="str">
            <v>Empréstimos e financiamentos CP</v>
          </cell>
          <cell r="X110">
            <v>0.37053231009873888</v>
          </cell>
        </row>
        <row r="111">
          <cell r="B111" t="str">
            <v>Empréstimos e financiamentos LP</v>
          </cell>
          <cell r="X111">
            <v>0.62946768990126112</v>
          </cell>
        </row>
      </sheetData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ri.melnick.com.br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i@even.com.br?subject=Planilha%20de%20Dados%20Even" TargetMode="External"/><Relationship Id="rId1" Type="http://schemas.openxmlformats.org/officeDocument/2006/relationships/hyperlink" Target="http://ri.even.com.br/" TargetMode="External"/><Relationship Id="rId6" Type="http://schemas.openxmlformats.org/officeDocument/2006/relationships/hyperlink" Target="mailto:ri@melnick.com.br" TargetMode="External"/><Relationship Id="rId5" Type="http://schemas.openxmlformats.org/officeDocument/2006/relationships/hyperlink" Target="mailto:ri@melnick.com.br" TargetMode="External"/><Relationship Id="rId4" Type="http://schemas.openxmlformats.org/officeDocument/2006/relationships/hyperlink" Target="http://ri.melnick.com.b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topLeftCell="C1" zoomScale="110" zoomScaleNormal="110" workbookViewId="0">
      <selection activeCell="G10" sqref="G10"/>
    </sheetView>
  </sheetViews>
  <sheetFormatPr defaultColWidth="19.54296875" defaultRowHeight="13.5" customHeight="1" zeroHeight="1"/>
  <cols>
    <col min="1" max="1" width="43.90625" style="26" hidden="1" customWidth="1"/>
    <col min="2" max="2" width="44" style="26" hidden="1" customWidth="1"/>
    <col min="3" max="3" width="2.26953125" style="26" customWidth="1"/>
    <col min="4" max="4" width="44" style="27" bestFit="1" customWidth="1"/>
    <col min="5" max="5" width="1.7265625" style="27" customWidth="1"/>
    <col min="6" max="6" width="6.26953125" style="27" bestFit="1" customWidth="1"/>
    <col min="7" max="7" width="9.7265625" style="27" bestFit="1" customWidth="1"/>
    <col min="8" max="16384" width="19.54296875" style="27"/>
  </cols>
  <sheetData>
    <row r="1" spans="1:7" ht="13.5" customHeight="1">
      <c r="D1" s="28"/>
      <c r="E1" s="28"/>
    </row>
    <row r="2" spans="1:7" ht="13.5" customHeight="1">
      <c r="F2" s="28"/>
    </row>
    <row r="3" spans="1:7" ht="13.5" customHeight="1"/>
    <row r="4" spans="1:7" ht="13.5" customHeight="1">
      <c r="G4" s="28"/>
    </row>
    <row r="5" spans="1:7" ht="13.5" customHeight="1">
      <c r="A5" s="26" t="s">
        <v>188</v>
      </c>
      <c r="B5" s="26" t="s">
        <v>189</v>
      </c>
      <c r="D5" s="167" t="str">
        <f>IF($G$10="English",A5,B5)</f>
        <v>D A D O S   H I S T Ó R I C O S</v>
      </c>
      <c r="E5" s="43"/>
      <c r="G5" s="28"/>
    </row>
    <row r="6" spans="1:7" ht="13.5" customHeight="1">
      <c r="D6" s="168"/>
      <c r="E6" s="43"/>
      <c r="G6" s="28"/>
    </row>
    <row r="7" spans="1:7" ht="13.5" customHeight="1">
      <c r="G7" s="28"/>
    </row>
    <row r="8" spans="1:7" ht="13.5" customHeight="1">
      <c r="A8" s="29" t="s">
        <v>10</v>
      </c>
      <c r="B8" s="29" t="s">
        <v>14</v>
      </c>
      <c r="C8" s="29"/>
      <c r="D8" s="43" t="str">
        <f t="shared" ref="D8" si="0">IF($G$10="English",A8,B8)</f>
        <v>Contato Relações com Investidores</v>
      </c>
      <c r="E8" s="28"/>
    </row>
    <row r="9" spans="1:7" ht="13.5" customHeight="1">
      <c r="A9" s="29"/>
      <c r="B9" s="29"/>
      <c r="C9" s="29"/>
      <c r="D9" s="43"/>
      <c r="E9" s="28"/>
    </row>
    <row r="10" spans="1:7" ht="13.5" customHeight="1">
      <c r="A10" s="26" t="s">
        <v>550</v>
      </c>
      <c r="B10" s="26" t="s">
        <v>550</v>
      </c>
      <c r="D10" s="57" t="str">
        <f>IF($G$10="English",A10,B10)</f>
        <v xml:space="preserve">Juliano Melnick – CFO e DRI </v>
      </c>
      <c r="F10" s="44" t="str">
        <f>IF(G10="English","Language","Idioma")</f>
        <v>Idioma</v>
      </c>
      <c r="G10" s="1" t="s">
        <v>583</v>
      </c>
    </row>
    <row r="11" spans="1:7" ht="13.5" customHeight="1">
      <c r="A11" s="26" t="s">
        <v>558</v>
      </c>
      <c r="B11" s="26" t="s">
        <v>559</v>
      </c>
      <c r="D11" s="57" t="str">
        <f>IF($G$10="English",A11,B11)</f>
        <v>Joelson Barbosa Boeira - Diretor Administrativo e de RI</v>
      </c>
      <c r="F11" s="44" t="str">
        <f>IF(G10="English","Version","Versão")</f>
        <v>Versão</v>
      </c>
      <c r="G11" s="45" t="str">
        <f>IF(G10="Português","30/06/2026","06.30.2026")</f>
        <v>30/06/2026</v>
      </c>
    </row>
    <row r="12" spans="1:7" ht="13.5" customHeight="1">
      <c r="A12" s="26" t="s">
        <v>585</v>
      </c>
      <c r="B12" s="26" t="s">
        <v>584</v>
      </c>
      <c r="D12" s="57" t="str">
        <f>IF($G$10="English",A12,B12)</f>
        <v>Ricardo Costa Ponce - Gerente de Contabilidade e de RI</v>
      </c>
    </row>
    <row r="13" spans="1:7" ht="13.5" customHeight="1"/>
    <row r="14" spans="1:7" ht="13.5" customHeight="1">
      <c r="F14" s="26"/>
    </row>
    <row r="15" spans="1:7" ht="13.5" customHeight="1">
      <c r="A15" s="56" t="s">
        <v>366</v>
      </c>
      <c r="B15" s="56" t="s">
        <v>366</v>
      </c>
      <c r="D15" s="58" t="str">
        <f>IF($G$10="English",A15,B15)</f>
        <v>ri@melnick.com.br</v>
      </c>
      <c r="E15" s="2"/>
      <c r="F15" s="46"/>
      <c r="G15" s="3"/>
    </row>
    <row r="16" spans="1:7" ht="13.5" customHeight="1">
      <c r="A16" s="56" t="s">
        <v>365</v>
      </c>
      <c r="B16" s="56" t="s">
        <v>365</v>
      </c>
      <c r="D16" s="58" t="str">
        <f>IF($G$10="English",A16,B16)</f>
        <v>http://ri.melnick.com.br/</v>
      </c>
      <c r="F16" s="46"/>
    </row>
    <row r="17" spans="6:7" ht="13.5" customHeight="1">
      <c r="F17" s="46"/>
      <c r="G17" s="4"/>
    </row>
    <row r="18" spans="6:7" ht="13.5" customHeight="1"/>
  </sheetData>
  <sheetProtection selectLockedCells="1"/>
  <mergeCells count="1">
    <mergeCell ref="D5:D6"/>
  </mergeCells>
  <phoneticPr fontId="14" type="noConversion"/>
  <dataValidations count="1">
    <dataValidation type="list" allowBlank="1" showInputMessage="1" showErrorMessage="1" sqref="G10" xr:uid="{00000000-0002-0000-0000-000000000000}">
      <formula1>"English, Português"</formula1>
    </dataValidation>
  </dataValidations>
  <hyperlinks>
    <hyperlink ref="D16" r:id="rId1" display="http://ri.even.com.br/" xr:uid="{00000000-0004-0000-0000-000000000000}"/>
    <hyperlink ref="D15" r:id="rId2" display="mailto:ri@even.com.br?subject=Planilha%20de%20Dados%20Even" xr:uid="{00000000-0004-0000-0000-000001000000}"/>
    <hyperlink ref="A16" r:id="rId3" xr:uid="{B3BAEA78-CBD5-49AC-BA6A-58EB6531CB30}"/>
    <hyperlink ref="B16" r:id="rId4" xr:uid="{BFDE9FA3-F81C-4C51-B100-37A21B90F98F}"/>
    <hyperlink ref="A15" r:id="rId5" xr:uid="{001A9A46-91FC-426C-9B6F-0040B2910088}"/>
    <hyperlink ref="B15" r:id="rId6" xr:uid="{20490DE0-1B4F-4373-A1CC-86D426CA03EB}"/>
  </hyperlinks>
  <pageMargins left="0.75" right="0.75" top="1" bottom="1" header="0.49212598499999999" footer="0.49212598499999999"/>
  <pageSetup paperSize="9" orientation="portrait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AZ291"/>
  <sheetViews>
    <sheetView showGridLines="0" zoomScale="85" zoomScaleNormal="85" workbookViewId="0">
      <pane xSplit="7" ySplit="7" topLeftCell="AE8" activePane="bottomRight" state="frozen"/>
      <selection activeCell="F1" sqref="F1"/>
      <selection pane="topRight" activeCell="H1" sqref="H1"/>
      <selection pane="bottomLeft" activeCell="F8" sqref="F8"/>
      <selection pane="bottomRight" activeCell="F6" sqref="F6"/>
    </sheetView>
  </sheetViews>
  <sheetFormatPr defaultColWidth="10" defaultRowHeight="13.5" customHeight="1" outlineLevelRow="2"/>
  <cols>
    <col min="1" max="1" width="87.36328125" style="26" hidden="1" customWidth="1"/>
    <col min="2" max="2" width="87.90625" style="26" hidden="1" customWidth="1"/>
    <col min="3" max="3" width="12" style="26" hidden="1" customWidth="1"/>
    <col min="4" max="4" width="10.08984375" style="26" hidden="1" customWidth="1"/>
    <col min="5" max="5" width="72.90625" style="26" hidden="1" customWidth="1"/>
    <col min="6" max="6" width="88.81640625" style="27" bestFit="1" customWidth="1"/>
    <col min="7" max="7" width="9.7265625" style="27" bestFit="1" customWidth="1"/>
    <col min="8" max="36" width="10.6328125" style="57" customWidth="1"/>
    <col min="37" max="37" width="6.54296875" style="27" customWidth="1"/>
    <col min="38" max="42" width="10.6328125" style="27" customWidth="1"/>
    <col min="43" max="47" width="10.6328125" style="57" customWidth="1"/>
    <col min="48" max="16384" width="10" style="27"/>
  </cols>
  <sheetData>
    <row r="1" spans="1:47" ht="13.5" customHeight="1">
      <c r="G1" s="15"/>
    </row>
    <row r="2" spans="1:47" ht="13.5" customHeight="1">
      <c r="I2" s="95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27"/>
      <c r="AI2" s="27"/>
      <c r="AJ2" s="27"/>
      <c r="AM2" s="166"/>
      <c r="AN2" s="148"/>
    </row>
    <row r="3" spans="1:47" ht="13.5" customHeight="1">
      <c r="I3" s="96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27"/>
      <c r="AI3" s="27"/>
      <c r="AJ3" s="27"/>
      <c r="AM3" s="148"/>
      <c r="AN3" s="164"/>
    </row>
    <row r="4" spans="1:47" ht="13.5" customHeight="1"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27"/>
      <c r="AI4" s="27"/>
      <c r="AJ4" s="27"/>
      <c r="AM4" s="148"/>
      <c r="AN4" s="164"/>
    </row>
    <row r="5" spans="1:47" ht="13.5" customHeight="1"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27"/>
      <c r="AI5" s="27"/>
      <c r="AJ5" s="27"/>
      <c r="AM5" s="148"/>
      <c r="AN5" s="148"/>
    </row>
    <row r="6" spans="1:47" ht="13.5" customHeight="1">
      <c r="A6" s="26" t="s">
        <v>141</v>
      </c>
      <c r="B6" s="26" t="s">
        <v>140</v>
      </c>
      <c r="F6" s="28" t="str">
        <f>IF(Menu!$G$10="English",A6,B6)</f>
        <v>OPERACIONAIS &amp; FINANCEIROS | LANÇAMENTOS</v>
      </c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14"/>
      <c r="AL6" s="11"/>
      <c r="AM6" s="11"/>
      <c r="AN6" s="11"/>
      <c r="AO6" s="11"/>
      <c r="AP6" s="11"/>
      <c r="AQ6" s="97"/>
      <c r="AR6" s="97"/>
      <c r="AS6" s="97"/>
      <c r="AT6" s="97"/>
      <c r="AU6" s="97"/>
    </row>
    <row r="7" spans="1:47" ht="13.5" customHeight="1">
      <c r="A7" s="26" t="s">
        <v>12</v>
      </c>
      <c r="B7" s="26" t="s">
        <v>11</v>
      </c>
      <c r="C7" s="26" t="s">
        <v>0</v>
      </c>
      <c r="D7" s="26" t="s">
        <v>13</v>
      </c>
      <c r="F7" s="50" t="str">
        <f>IF(Menu!$G$10="English",A7,B7)</f>
        <v>Itens</v>
      </c>
      <c r="G7" s="51" t="str">
        <f>IF(Menu!$G$10="English",C7,D7)</f>
        <v>Unidade</v>
      </c>
      <c r="H7" s="52">
        <v>2017</v>
      </c>
      <c r="I7" s="52">
        <v>2018</v>
      </c>
      <c r="J7" s="52">
        <v>2019</v>
      </c>
      <c r="K7" s="52" t="str">
        <f>IF(Menu!$G$10="PORTUGUÊS","1T20","1Q20")</f>
        <v>1T20</v>
      </c>
      <c r="L7" s="52" t="str">
        <f>IF(Menu!$G$10="PORTUGUÊS","2T20","2Q20")</f>
        <v>2T20</v>
      </c>
      <c r="M7" s="52" t="str">
        <f>IF(Menu!$G$10="PORTUGUÊS","3T20","3Q20")</f>
        <v>3T20</v>
      </c>
      <c r="N7" s="52" t="str">
        <f>IF(Menu!$G$10="PORTUGUÊS","4T20","4Q20")</f>
        <v>4T20</v>
      </c>
      <c r="O7" s="52" t="str">
        <f>IF(Menu!$G$10="PORTUGUÊS","1T21","1Q21")</f>
        <v>1T21</v>
      </c>
      <c r="P7" s="52" t="str">
        <f>IF(Menu!$G$10="PORTUGUÊS","2T21","2Q21")</f>
        <v>2T21</v>
      </c>
      <c r="Q7" s="52" t="str">
        <f>IF(Menu!$G$10="PORTUGUÊS","3T21","3Q21")</f>
        <v>3T21</v>
      </c>
      <c r="R7" s="52" t="str">
        <f>IF(Menu!$G$10="PORTUGUÊS","4T21","4Q21")</f>
        <v>4T21</v>
      </c>
      <c r="S7" s="52" t="str">
        <f>IF(Menu!$G$10="PORTUGUÊS","1T22","1Q22")</f>
        <v>1T22</v>
      </c>
      <c r="T7" s="52" t="str">
        <f>IF(Menu!$G$10="PORTUGUÊS","2T22","2Q22")</f>
        <v>2T22</v>
      </c>
      <c r="U7" s="52" t="str">
        <f>IF(Menu!$G$10="PORTUGUÊS","3T22","3Q22")</f>
        <v>3T22</v>
      </c>
      <c r="V7" s="52" t="str">
        <f>IF(Menu!$G$10="PORTUGUÊS","4T22","4Q22")</f>
        <v>4T22</v>
      </c>
      <c r="W7" s="52" t="str">
        <f>IF(Menu!$G$10="PORTUGUÊS","1T23","1Q23")</f>
        <v>1T23</v>
      </c>
      <c r="X7" s="52" t="str">
        <f>IF(Menu!$G$10="PORTUGUÊS","2T23","2Q23")</f>
        <v>2T23</v>
      </c>
      <c r="Y7" s="52" t="str">
        <f>IF(Menu!$G$10="PORTUGUÊS","3T23","3Q23")</f>
        <v>3T23</v>
      </c>
      <c r="Z7" s="52" t="str">
        <f>IF(Menu!$G$10="PORTUGUÊS","4T23","4Q23")</f>
        <v>4T23</v>
      </c>
      <c r="AA7" s="52" t="str">
        <f>IF(Menu!$G$10="PORTUGUÊS","1T24","1Q24")</f>
        <v>1T24</v>
      </c>
      <c r="AB7" s="52" t="str">
        <f>IF(Menu!$G$10="PORTUGUÊS","2T24","2Q24")</f>
        <v>2T24</v>
      </c>
      <c r="AC7" s="52" t="str">
        <f>IF(Menu!$G$10="PORTUGUÊS","3T24","3Q24")</f>
        <v>3T24</v>
      </c>
      <c r="AD7" s="52" t="str">
        <f>IF(Menu!$G$10="PORTUGUÊS","4T24","4Q24")</f>
        <v>4T24</v>
      </c>
      <c r="AE7" s="52" t="str">
        <f>IF(Menu!$G$10="PORTUGUÊS","1T25","1Q25")</f>
        <v>1T25</v>
      </c>
      <c r="AF7" s="52" t="str">
        <f>IF(Menu!$G$10="PORTUGUÊS","2T25","2Q25")</f>
        <v>2T25</v>
      </c>
      <c r="AG7" s="52" t="str">
        <f>IF(Menu!$G$10="PORTUGUÊS","3T25","3Q25")</f>
        <v>3T25</v>
      </c>
      <c r="AH7" s="52" t="str">
        <f>IF(Menu!$G$10="PORTUGUÊS","4T25","4Q25")</f>
        <v>4T25</v>
      </c>
      <c r="AI7" s="52" t="str">
        <f>IF(Menu!$G$10="PORTUGUÊS","1T26","1Q26")</f>
        <v>1T26</v>
      </c>
      <c r="AJ7" s="52" t="str">
        <f>IF(Menu!$G$10="PORTUGUÊS","2T26","2Q26")</f>
        <v>2T26</v>
      </c>
      <c r="AK7" s="49"/>
      <c r="AL7" s="52">
        <v>2017</v>
      </c>
      <c r="AM7" s="52">
        <v>2018</v>
      </c>
      <c r="AN7" s="52">
        <v>2019</v>
      </c>
      <c r="AO7" s="52">
        <v>2020</v>
      </c>
      <c r="AP7" s="52">
        <v>2021</v>
      </c>
      <c r="AQ7" s="52">
        <v>2022</v>
      </c>
      <c r="AR7" s="52">
        <v>2023</v>
      </c>
      <c r="AS7" s="52">
        <v>2024</v>
      </c>
      <c r="AT7" s="52">
        <v>2025</v>
      </c>
      <c r="AU7" s="52">
        <v>2026</v>
      </c>
    </row>
    <row r="8" spans="1:47" s="28" customFormat="1" ht="13.5" customHeight="1" collapsed="1">
      <c r="A8" s="29" t="s">
        <v>63</v>
      </c>
      <c r="B8" s="29" t="s">
        <v>60</v>
      </c>
      <c r="C8" s="29" t="s">
        <v>0</v>
      </c>
      <c r="D8" s="29" t="s">
        <v>13</v>
      </c>
      <c r="E8" s="29"/>
      <c r="F8" s="28" t="str">
        <f>IF(Menu!$G$10="English",A8,B8)</f>
        <v>Empreendimentos lançados</v>
      </c>
      <c r="G8" s="28" t="str">
        <f>IF(Menu!$G$10="English",C8,D8)</f>
        <v>Unidade</v>
      </c>
      <c r="H8" s="40">
        <f t="shared" ref="H8:O8" si="0">SUM(H9:H11)</f>
        <v>5</v>
      </c>
      <c r="I8" s="40">
        <f t="shared" si="0"/>
        <v>5</v>
      </c>
      <c r="J8" s="40">
        <f t="shared" si="0"/>
        <v>8</v>
      </c>
      <c r="K8" s="40">
        <f t="shared" si="0"/>
        <v>2</v>
      </c>
      <c r="L8" s="40">
        <f t="shared" si="0"/>
        <v>2</v>
      </c>
      <c r="M8" s="40">
        <f t="shared" si="0"/>
        <v>1</v>
      </c>
      <c r="N8" s="40">
        <f t="shared" si="0"/>
        <v>1</v>
      </c>
      <c r="O8" s="40">
        <f t="shared" si="0"/>
        <v>4</v>
      </c>
      <c r="P8" s="40">
        <f t="shared" ref="P8:Q8" si="1">SUM(P9:P11)</f>
        <v>1</v>
      </c>
      <c r="Q8" s="40">
        <f t="shared" si="1"/>
        <v>2</v>
      </c>
      <c r="R8" s="40">
        <f t="shared" ref="R8:S8" si="2">SUM(R9:R11)</f>
        <v>2</v>
      </c>
      <c r="S8" s="40">
        <f t="shared" si="2"/>
        <v>3</v>
      </c>
      <c r="T8" s="40">
        <f t="shared" ref="T8:U8" si="3">SUM(T9:T11)</f>
        <v>2</v>
      </c>
      <c r="U8" s="40">
        <f t="shared" si="3"/>
        <v>2</v>
      </c>
      <c r="V8" s="40">
        <f t="shared" ref="V8:W8" si="4">SUM(V9:V11)</f>
        <v>3</v>
      </c>
      <c r="W8" s="40">
        <f t="shared" si="4"/>
        <v>3</v>
      </c>
      <c r="X8" s="40">
        <f t="shared" ref="X8:Y8" si="5">SUM(X9:X11)</f>
        <v>0</v>
      </c>
      <c r="Y8" s="40">
        <f t="shared" si="5"/>
        <v>3</v>
      </c>
      <c r="Z8" s="40">
        <f t="shared" ref="Z8:AB8" si="6">SUM(Z9:Z11)</f>
        <v>2</v>
      </c>
      <c r="AA8" s="40">
        <f t="shared" si="6"/>
        <v>2</v>
      </c>
      <c r="AB8" s="40">
        <f t="shared" si="6"/>
        <v>0</v>
      </c>
      <c r="AC8" s="40">
        <f t="shared" ref="AC8:AD8" si="7">SUM(AC9:AC11)</f>
        <v>4</v>
      </c>
      <c r="AD8" s="40">
        <f t="shared" si="7"/>
        <v>4</v>
      </c>
      <c r="AE8" s="40">
        <f t="shared" ref="AE8:AF8" si="8">SUM(AE9:AE11)</f>
        <v>0</v>
      </c>
      <c r="AF8" s="40">
        <f t="shared" si="8"/>
        <v>2</v>
      </c>
      <c r="AG8" s="40">
        <f t="shared" ref="AG8:AH8" si="9">SUM(AG9:AG11)</f>
        <v>2</v>
      </c>
      <c r="AH8" s="40">
        <f t="shared" si="9"/>
        <v>3</v>
      </c>
      <c r="AI8" s="40">
        <f t="shared" ref="AI8:AJ8" si="10">SUM(AI9:AI11)</f>
        <v>2</v>
      </c>
      <c r="AJ8" s="40">
        <f t="shared" si="10"/>
        <v>1</v>
      </c>
      <c r="AK8" s="131"/>
      <c r="AL8" s="40">
        <f>SUM(AL9:AL11)</f>
        <v>5</v>
      </c>
      <c r="AM8" s="40">
        <f>SUM(AM9:AM11)</f>
        <v>5</v>
      </c>
      <c r="AN8" s="40">
        <f>SUM(AN9:AN11)</f>
        <v>8</v>
      </c>
      <c r="AO8" s="40">
        <f>SUM(AO9:AO11)</f>
        <v>6</v>
      </c>
      <c r="AP8" s="40">
        <f>SUM(AP9:AP11)</f>
        <v>9</v>
      </c>
      <c r="AQ8" s="40">
        <f t="shared" ref="AQ8:AR8" si="11">SUM(AQ9:AQ11)</f>
        <v>10</v>
      </c>
      <c r="AR8" s="40">
        <f t="shared" si="11"/>
        <v>8</v>
      </c>
      <c r="AS8" s="40">
        <f t="shared" ref="AS8:AT8" si="12">SUM(AS9:AS11)</f>
        <v>10</v>
      </c>
      <c r="AT8" s="40">
        <f t="shared" si="12"/>
        <v>7</v>
      </c>
      <c r="AU8" s="40">
        <f t="shared" ref="AU8" si="13">SUM(AU9:AU11)</f>
        <v>3</v>
      </c>
    </row>
    <row r="9" spans="1:47" ht="13.5" hidden="1" customHeight="1" outlineLevel="1">
      <c r="A9" s="26" t="s">
        <v>334</v>
      </c>
      <c r="B9" s="26" t="s">
        <v>331</v>
      </c>
      <c r="C9" s="26" t="s">
        <v>331</v>
      </c>
      <c r="D9" s="26" t="s">
        <v>13</v>
      </c>
      <c r="E9" s="26" t="s">
        <v>251</v>
      </c>
      <c r="F9" s="30" t="str">
        <f>IF(Menu!$G$10="English",A9,B9)</f>
        <v>Incorporadora</v>
      </c>
      <c r="G9" s="27" t="str">
        <f>IF(Menu!$G$10="English",C9,D9)</f>
        <v>Unidade</v>
      </c>
      <c r="H9" s="41">
        <v>3</v>
      </c>
      <c r="I9" s="41">
        <v>4</v>
      </c>
      <c r="J9" s="41">
        <v>5</v>
      </c>
      <c r="K9" s="41">
        <v>1</v>
      </c>
      <c r="L9" s="41">
        <v>1</v>
      </c>
      <c r="M9" s="41">
        <v>1</v>
      </c>
      <c r="N9" s="41">
        <v>1</v>
      </c>
      <c r="O9" s="41">
        <v>3</v>
      </c>
      <c r="P9" s="41">
        <v>1</v>
      </c>
      <c r="Q9" s="41">
        <v>2</v>
      </c>
      <c r="R9" s="41">
        <v>2</v>
      </c>
      <c r="S9" s="41">
        <v>1</v>
      </c>
      <c r="T9" s="41">
        <v>1</v>
      </c>
      <c r="U9" s="41">
        <v>1</v>
      </c>
      <c r="V9" s="41">
        <v>1</v>
      </c>
      <c r="W9" s="41">
        <v>3</v>
      </c>
      <c r="X9" s="41">
        <v>0</v>
      </c>
      <c r="Y9" s="41">
        <v>2</v>
      </c>
      <c r="Z9" s="41">
        <v>0</v>
      </c>
      <c r="AA9" s="41">
        <v>2</v>
      </c>
      <c r="AB9" s="41">
        <v>0</v>
      </c>
      <c r="AC9" s="41">
        <v>3</v>
      </c>
      <c r="AD9" s="41">
        <v>1</v>
      </c>
      <c r="AE9" s="41">
        <v>0</v>
      </c>
      <c r="AF9" s="41">
        <v>2</v>
      </c>
      <c r="AG9" s="41">
        <v>1</v>
      </c>
      <c r="AH9" s="41">
        <v>1</v>
      </c>
      <c r="AI9" s="41">
        <v>1</v>
      </c>
      <c r="AJ9" s="41">
        <v>1</v>
      </c>
      <c r="AK9" s="61"/>
      <c r="AL9" s="62">
        <f>H9</f>
        <v>3</v>
      </c>
      <c r="AM9" s="62">
        <f>I9</f>
        <v>4</v>
      </c>
      <c r="AN9" s="62">
        <f>J9</f>
        <v>5</v>
      </c>
      <c r="AO9" s="62">
        <f>SUM(K9:N9)</f>
        <v>4</v>
      </c>
      <c r="AP9" s="62">
        <f>SUM(O9:R9)</f>
        <v>8</v>
      </c>
      <c r="AQ9" s="41">
        <f>SUM(S9:V9)</f>
        <v>4</v>
      </c>
      <c r="AR9" s="41">
        <f>SUM(W9:Z9)</f>
        <v>5</v>
      </c>
      <c r="AS9" s="41">
        <f>AA9+AB9+AC9+AD9</f>
        <v>6</v>
      </c>
      <c r="AT9" s="41">
        <f>AE9+AF9+AG9+AH9</f>
        <v>4</v>
      </c>
      <c r="AU9" s="41">
        <f>SUM(AI9:AJ9)</f>
        <v>2</v>
      </c>
    </row>
    <row r="10" spans="1:47" ht="13.5" hidden="1" customHeight="1" outlineLevel="1">
      <c r="A10" s="26" t="s">
        <v>187</v>
      </c>
      <c r="B10" s="26" t="s">
        <v>332</v>
      </c>
      <c r="C10" s="26" t="s">
        <v>332</v>
      </c>
      <c r="D10" s="26" t="s">
        <v>13</v>
      </c>
      <c r="E10" s="26" t="s">
        <v>252</v>
      </c>
      <c r="F10" s="30" t="str">
        <f>IF(Menu!$G$10="English",A10,B10)</f>
        <v>Urbanizadora</v>
      </c>
      <c r="G10" s="27" t="str">
        <f>IF(Menu!$G$10="English",C10,D10)</f>
        <v>Unidade</v>
      </c>
      <c r="H10" s="41">
        <v>2</v>
      </c>
      <c r="I10" s="41">
        <v>1</v>
      </c>
      <c r="J10" s="41">
        <v>2</v>
      </c>
      <c r="K10" s="41">
        <v>1</v>
      </c>
      <c r="L10" s="41">
        <v>0</v>
      </c>
      <c r="M10" s="41">
        <v>0</v>
      </c>
      <c r="N10" s="41">
        <v>0</v>
      </c>
      <c r="O10" s="41">
        <v>1</v>
      </c>
      <c r="P10" s="41">
        <v>0</v>
      </c>
      <c r="Q10" s="41">
        <v>0</v>
      </c>
      <c r="R10" s="41">
        <v>0</v>
      </c>
      <c r="S10" s="41">
        <v>1</v>
      </c>
      <c r="T10" s="41">
        <v>0</v>
      </c>
      <c r="U10" s="41">
        <v>1</v>
      </c>
      <c r="V10" s="41">
        <v>2</v>
      </c>
      <c r="W10" s="41">
        <v>0</v>
      </c>
      <c r="X10" s="41">
        <v>0</v>
      </c>
      <c r="Y10" s="41">
        <v>1</v>
      </c>
      <c r="Z10" s="41">
        <v>2</v>
      </c>
      <c r="AA10" s="41">
        <v>0</v>
      </c>
      <c r="AB10" s="41">
        <v>0</v>
      </c>
      <c r="AC10" s="41">
        <v>0</v>
      </c>
      <c r="AD10" s="41">
        <v>2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61"/>
      <c r="AL10" s="62">
        <f>H10</f>
        <v>2</v>
      </c>
      <c r="AM10" s="62">
        <f>I10</f>
        <v>1</v>
      </c>
      <c r="AN10" s="62">
        <f>J10</f>
        <v>2</v>
      </c>
      <c r="AO10" s="62">
        <f>SUM(K10:N10)</f>
        <v>1</v>
      </c>
      <c r="AP10" s="62">
        <f>SUM(O10:R10)</f>
        <v>1</v>
      </c>
      <c r="AQ10" s="41">
        <f>SUM(S10:V10)</f>
        <v>4</v>
      </c>
      <c r="AR10" s="41">
        <f>SUM(W10:Z10)</f>
        <v>3</v>
      </c>
      <c r="AS10" s="41">
        <f>AA10+AB10+AC10+AD10</f>
        <v>2</v>
      </c>
      <c r="AT10" s="41">
        <f t="shared" ref="AT10:AT11" si="14">AE10+AF10+AG10+AH10</f>
        <v>0</v>
      </c>
      <c r="AU10" s="41">
        <f t="shared" ref="AU10:AU11" si="15">SUM(AI10:AJ10)</f>
        <v>0</v>
      </c>
    </row>
    <row r="11" spans="1:47" ht="13.5" hidden="1" customHeight="1" outlineLevel="1">
      <c r="A11" s="26" t="s">
        <v>333</v>
      </c>
      <c r="B11" s="26" t="s">
        <v>333</v>
      </c>
      <c r="C11" s="26" t="s">
        <v>333</v>
      </c>
      <c r="D11" s="26" t="s">
        <v>13</v>
      </c>
      <c r="E11" s="26" t="s">
        <v>253</v>
      </c>
      <c r="F11" s="30" t="str">
        <f>IF(Menu!$G$10="English",A11,B11)</f>
        <v>Open</v>
      </c>
      <c r="G11" s="27" t="str">
        <f>IF(Menu!$G$10="English",C11,D11)</f>
        <v>Unidade</v>
      </c>
      <c r="H11" s="41">
        <v>0</v>
      </c>
      <c r="I11" s="41">
        <v>0</v>
      </c>
      <c r="J11" s="41">
        <v>1</v>
      </c>
      <c r="K11" s="41">
        <v>0</v>
      </c>
      <c r="L11" s="41">
        <v>1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1</v>
      </c>
      <c r="T11" s="41">
        <v>1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1</v>
      </c>
      <c r="AD11" s="41">
        <v>1</v>
      </c>
      <c r="AE11" s="41">
        <v>0</v>
      </c>
      <c r="AF11" s="41">
        <v>0</v>
      </c>
      <c r="AG11" s="41">
        <v>1</v>
      </c>
      <c r="AH11" s="41">
        <v>2</v>
      </c>
      <c r="AI11" s="41">
        <v>1</v>
      </c>
      <c r="AJ11" s="41">
        <v>0</v>
      </c>
      <c r="AK11" s="61"/>
      <c r="AL11" s="62">
        <f>H11</f>
        <v>0</v>
      </c>
      <c r="AM11" s="62">
        <f>I11</f>
        <v>0</v>
      </c>
      <c r="AN11" s="62">
        <f>J11</f>
        <v>1</v>
      </c>
      <c r="AO11" s="62">
        <f>SUM(K11:N11)</f>
        <v>1</v>
      </c>
      <c r="AP11" s="62">
        <f>SUM(O11:R11)</f>
        <v>0</v>
      </c>
      <c r="AQ11" s="41">
        <f>SUM(S11:V11)</f>
        <v>2</v>
      </c>
      <c r="AR11" s="41">
        <f>SUM(W11:Z11)</f>
        <v>0</v>
      </c>
      <c r="AS11" s="41">
        <f>AA11+AB11+AC11+AD11</f>
        <v>2</v>
      </c>
      <c r="AT11" s="41">
        <f t="shared" si="14"/>
        <v>3</v>
      </c>
      <c r="AU11" s="41">
        <f t="shared" si="15"/>
        <v>1</v>
      </c>
    </row>
    <row r="12" spans="1:47" ht="13.5" customHeight="1">
      <c r="F12" s="30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16"/>
      <c r="AL12" s="13"/>
      <c r="AM12" s="13"/>
      <c r="AN12" s="13"/>
      <c r="AO12" s="13"/>
      <c r="AP12" s="13"/>
      <c r="AQ12" s="98"/>
      <c r="AR12" s="98"/>
      <c r="AS12" s="98"/>
      <c r="AT12" s="98"/>
      <c r="AU12" s="98"/>
    </row>
    <row r="13" spans="1:47" s="28" customFormat="1" ht="13.5" customHeight="1" collapsed="1">
      <c r="A13" s="29" t="s">
        <v>62</v>
      </c>
      <c r="B13" s="29" t="s">
        <v>61</v>
      </c>
      <c r="C13" s="29" t="s">
        <v>0</v>
      </c>
      <c r="D13" s="29" t="s">
        <v>13</v>
      </c>
      <c r="E13" s="29"/>
      <c r="F13" s="28" t="str">
        <f>IF(Menu!$G$10="English",A13,B13)</f>
        <v>Unidades lançadas</v>
      </c>
      <c r="G13" s="28" t="str">
        <f>IF(Menu!$G$10="English",C13,D13)</f>
        <v>Unidade</v>
      </c>
      <c r="H13" s="40">
        <f t="shared" ref="H13:O13" si="16">SUM(H14:H16)</f>
        <v>1052</v>
      </c>
      <c r="I13" s="40">
        <f t="shared" si="16"/>
        <v>764.65718562953862</v>
      </c>
      <c r="J13" s="40">
        <f t="shared" si="16"/>
        <v>1442</v>
      </c>
      <c r="K13" s="40">
        <f t="shared" si="16"/>
        <v>498</v>
      </c>
      <c r="L13" s="40">
        <f t="shared" si="16"/>
        <v>322</v>
      </c>
      <c r="M13" s="40">
        <f t="shared" si="16"/>
        <v>179</v>
      </c>
      <c r="N13" s="40">
        <f t="shared" si="16"/>
        <v>184</v>
      </c>
      <c r="O13" s="40">
        <f t="shared" si="16"/>
        <v>807.75</v>
      </c>
      <c r="P13" s="40">
        <f t="shared" ref="P13:Q13" si="17">SUM(P14:P16)</f>
        <v>49</v>
      </c>
      <c r="Q13" s="40">
        <f t="shared" si="17"/>
        <v>62</v>
      </c>
      <c r="R13" s="40">
        <f t="shared" ref="R13:S13" si="18">SUM(R14:R16)</f>
        <v>420</v>
      </c>
      <c r="S13" s="40">
        <f t="shared" si="18"/>
        <v>579</v>
      </c>
      <c r="T13" s="40">
        <f t="shared" ref="T13:U13" si="19">SUM(T14:T16)</f>
        <v>435</v>
      </c>
      <c r="U13" s="40">
        <f t="shared" si="19"/>
        <v>200</v>
      </c>
      <c r="V13" s="40">
        <f t="shared" ref="V13:W13" si="20">SUM(V14:V16)</f>
        <v>670</v>
      </c>
      <c r="W13" s="40">
        <f t="shared" si="20"/>
        <v>452</v>
      </c>
      <c r="X13" s="40">
        <f t="shared" ref="X13:Y13" si="21">SUM(X14:X16)</f>
        <v>0</v>
      </c>
      <c r="Y13" s="40">
        <f t="shared" si="21"/>
        <v>430</v>
      </c>
      <c r="Z13" s="40">
        <f t="shared" ref="Z13:AB13" si="22">SUM(Z14:Z16)</f>
        <v>337</v>
      </c>
      <c r="AA13" s="40">
        <f t="shared" si="22"/>
        <v>164</v>
      </c>
      <c r="AB13" s="40">
        <f t="shared" si="22"/>
        <v>0</v>
      </c>
      <c r="AC13" s="40">
        <f t="shared" ref="AC13:AD13" si="23">SUM(AC14:AC16)</f>
        <v>467</v>
      </c>
      <c r="AD13" s="40">
        <f t="shared" si="23"/>
        <v>1082</v>
      </c>
      <c r="AE13" s="40">
        <f t="shared" ref="AE13:AF13" si="24">SUM(AE14:AE16)</f>
        <v>0</v>
      </c>
      <c r="AF13" s="40">
        <f t="shared" si="24"/>
        <v>209</v>
      </c>
      <c r="AG13" s="40">
        <f t="shared" ref="AG13:AH13" si="25">SUM(AG14:AG16)</f>
        <v>293</v>
      </c>
      <c r="AH13" s="40">
        <f t="shared" si="25"/>
        <v>997</v>
      </c>
      <c r="AI13" s="40">
        <f t="shared" ref="AI13:AJ13" si="26">SUM(AI14:AI16)</f>
        <v>249</v>
      </c>
      <c r="AJ13" s="40">
        <f t="shared" si="26"/>
        <v>74</v>
      </c>
      <c r="AK13" s="16"/>
      <c r="AL13" s="40">
        <f>SUM(AL14:AL16)</f>
        <v>1052</v>
      </c>
      <c r="AM13" s="40">
        <f>SUM(AM14:AM16)</f>
        <v>764.65718562953862</v>
      </c>
      <c r="AN13" s="40">
        <f>SUM(AN14:AN16)</f>
        <v>1442</v>
      </c>
      <c r="AO13" s="40">
        <f>SUM(AO14:AO16)</f>
        <v>1183</v>
      </c>
      <c r="AP13" s="40">
        <f>SUM(AP14:AP16)</f>
        <v>1338.75</v>
      </c>
      <c r="AQ13" s="40">
        <f t="shared" ref="AQ13:AR13" si="27">SUM(AQ14:AQ16)</f>
        <v>1884</v>
      </c>
      <c r="AR13" s="40">
        <f t="shared" si="27"/>
        <v>1219</v>
      </c>
      <c r="AS13" s="40">
        <f t="shared" ref="AS13:AT13" si="28">SUM(AS14:AS16)</f>
        <v>1713</v>
      </c>
      <c r="AT13" s="40">
        <f t="shared" si="28"/>
        <v>1499</v>
      </c>
      <c r="AU13" s="40">
        <f t="shared" ref="AU13" si="29">SUM(AU14:AU16)</f>
        <v>323</v>
      </c>
    </row>
    <row r="14" spans="1:47" ht="13.5" hidden="1" customHeight="1" outlineLevel="1">
      <c r="A14" s="26" t="s">
        <v>334</v>
      </c>
      <c r="B14" s="26" t="s">
        <v>331</v>
      </c>
      <c r="C14" s="26" t="s">
        <v>0</v>
      </c>
      <c r="D14" s="26" t="s">
        <v>13</v>
      </c>
      <c r="E14" s="26" t="s">
        <v>280</v>
      </c>
      <c r="F14" s="30" t="str">
        <f>IF(Menu!$G$10="English",A14,B14)</f>
        <v>Incorporadora</v>
      </c>
      <c r="G14" s="27" t="str">
        <f>IF(Menu!$G$10="English",C14,D14)</f>
        <v>Unidade</v>
      </c>
      <c r="H14" s="41">
        <v>581</v>
      </c>
      <c r="I14" s="41">
        <v>615</v>
      </c>
      <c r="J14" s="41">
        <v>725</v>
      </c>
      <c r="K14" s="41">
        <v>153</v>
      </c>
      <c r="L14" s="41">
        <v>82</v>
      </c>
      <c r="M14" s="41">
        <v>179</v>
      </c>
      <c r="N14" s="41">
        <v>184</v>
      </c>
      <c r="O14" s="41">
        <v>475.75</v>
      </c>
      <c r="P14" s="41">
        <v>49</v>
      </c>
      <c r="Q14" s="41">
        <v>62</v>
      </c>
      <c r="R14" s="41">
        <v>420</v>
      </c>
      <c r="S14" s="41">
        <v>120</v>
      </c>
      <c r="T14" s="41">
        <v>275</v>
      </c>
      <c r="U14" s="41">
        <v>73</v>
      </c>
      <c r="V14" s="41">
        <v>112</v>
      </c>
      <c r="W14" s="41">
        <v>452</v>
      </c>
      <c r="X14" s="41">
        <v>0</v>
      </c>
      <c r="Y14" s="41">
        <v>286</v>
      </c>
      <c r="Z14" s="41">
        <v>0</v>
      </c>
      <c r="AA14" s="41">
        <v>164</v>
      </c>
      <c r="AB14" s="41">
        <v>0</v>
      </c>
      <c r="AC14" s="41">
        <v>467</v>
      </c>
      <c r="AD14" s="41">
        <v>61</v>
      </c>
      <c r="AE14" s="41">
        <v>0</v>
      </c>
      <c r="AF14" s="41">
        <v>209</v>
      </c>
      <c r="AG14" s="41">
        <v>143</v>
      </c>
      <c r="AH14" s="41">
        <v>433</v>
      </c>
      <c r="AI14" s="41">
        <v>57</v>
      </c>
      <c r="AJ14" s="41">
        <v>74</v>
      </c>
      <c r="AK14" s="16"/>
      <c r="AL14" s="41">
        <f>H14</f>
        <v>581</v>
      </c>
      <c r="AM14" s="41">
        <f>I14</f>
        <v>615</v>
      </c>
      <c r="AN14" s="41">
        <f>J14</f>
        <v>725</v>
      </c>
      <c r="AO14" s="41">
        <f>SUM(K14:N14)</f>
        <v>598</v>
      </c>
      <c r="AP14" s="62">
        <f>SUM(O14:R14)</f>
        <v>1006.75</v>
      </c>
      <c r="AQ14" s="41">
        <f>SUM(S14:V14)</f>
        <v>580</v>
      </c>
      <c r="AR14" s="41">
        <f t="shared" ref="AR14:AR16" si="30">SUM(W14:Z14)</f>
        <v>738</v>
      </c>
      <c r="AS14" s="41">
        <f t="shared" ref="AS14:AS16" si="31">AA14+AB14+AC14+AD14</f>
        <v>692</v>
      </c>
      <c r="AT14" s="41">
        <f>AE14+AF14+AG14+AH14</f>
        <v>785</v>
      </c>
      <c r="AU14" s="41">
        <f t="shared" ref="AU14:AU16" si="32">SUM(AI14:AJ14)</f>
        <v>131</v>
      </c>
    </row>
    <row r="15" spans="1:47" ht="13.5" hidden="1" customHeight="1" outlineLevel="1">
      <c r="A15" s="26" t="s">
        <v>187</v>
      </c>
      <c r="B15" s="26" t="s">
        <v>332</v>
      </c>
      <c r="C15" s="26" t="s">
        <v>0</v>
      </c>
      <c r="D15" s="26" t="s">
        <v>13</v>
      </c>
      <c r="E15" s="26" t="s">
        <v>281</v>
      </c>
      <c r="F15" s="30" t="str">
        <f>IF(Menu!$G$10="English",A15,B15)</f>
        <v>Urbanizadora</v>
      </c>
      <c r="G15" s="27" t="str">
        <f>IF(Menu!$G$10="English",C15,D15)</f>
        <v>Unidade</v>
      </c>
      <c r="H15" s="41">
        <v>471</v>
      </c>
      <c r="I15" s="41">
        <v>149.65718562953862</v>
      </c>
      <c r="J15" s="41">
        <v>517</v>
      </c>
      <c r="K15" s="41">
        <v>345</v>
      </c>
      <c r="L15" s="41">
        <v>0</v>
      </c>
      <c r="M15" s="41">
        <v>0</v>
      </c>
      <c r="N15" s="41">
        <v>0</v>
      </c>
      <c r="O15" s="41">
        <v>332</v>
      </c>
      <c r="P15" s="41">
        <v>0</v>
      </c>
      <c r="Q15" s="41">
        <v>0</v>
      </c>
      <c r="R15" s="41">
        <v>0</v>
      </c>
      <c r="S15" s="41">
        <v>299</v>
      </c>
      <c r="T15" s="41">
        <v>0</v>
      </c>
      <c r="U15" s="41">
        <v>127</v>
      </c>
      <c r="V15" s="41">
        <v>558</v>
      </c>
      <c r="W15" s="41">
        <v>0</v>
      </c>
      <c r="X15" s="41">
        <v>0</v>
      </c>
      <c r="Y15" s="41">
        <v>144</v>
      </c>
      <c r="Z15" s="41">
        <v>337</v>
      </c>
      <c r="AA15" s="41">
        <v>0</v>
      </c>
      <c r="AB15" s="41">
        <v>0</v>
      </c>
      <c r="AC15" s="41">
        <v>0</v>
      </c>
      <c r="AD15" s="41">
        <v>882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1">
        <v>0</v>
      </c>
      <c r="AK15" s="16"/>
      <c r="AL15" s="41">
        <f>H15</f>
        <v>471</v>
      </c>
      <c r="AM15" s="41">
        <f>I15</f>
        <v>149.65718562953862</v>
      </c>
      <c r="AN15" s="41">
        <f>J15</f>
        <v>517</v>
      </c>
      <c r="AO15" s="41">
        <f>SUM(K15:N15)</f>
        <v>345</v>
      </c>
      <c r="AP15" s="62">
        <f>SUM(O15:R15)</f>
        <v>332</v>
      </c>
      <c r="AQ15" s="41">
        <f>SUM(S15:V15)</f>
        <v>984</v>
      </c>
      <c r="AR15" s="41">
        <f t="shared" si="30"/>
        <v>481</v>
      </c>
      <c r="AS15" s="41">
        <f t="shared" si="31"/>
        <v>882</v>
      </c>
      <c r="AT15" s="41">
        <f t="shared" ref="AT15:AT16" si="33">AE15+AF15+AG15+AH15</f>
        <v>0</v>
      </c>
      <c r="AU15" s="41">
        <f t="shared" si="32"/>
        <v>0</v>
      </c>
    </row>
    <row r="16" spans="1:47" ht="13.5" hidden="1" customHeight="1" outlineLevel="1">
      <c r="A16" s="26" t="s">
        <v>333</v>
      </c>
      <c r="B16" s="26" t="s">
        <v>333</v>
      </c>
      <c r="C16" s="26" t="s">
        <v>0</v>
      </c>
      <c r="D16" s="26" t="s">
        <v>13</v>
      </c>
      <c r="E16" s="26" t="s">
        <v>282</v>
      </c>
      <c r="F16" s="30" t="str">
        <f>IF(Menu!$G$10="English",A16,B16)</f>
        <v>Open</v>
      </c>
      <c r="G16" s="27" t="str">
        <f>IF(Menu!$G$10="English",C16,D16)</f>
        <v>Unidade</v>
      </c>
      <c r="H16" s="41">
        <v>0</v>
      </c>
      <c r="I16" s="41">
        <v>0</v>
      </c>
      <c r="J16" s="41">
        <v>200</v>
      </c>
      <c r="K16" s="41">
        <v>0</v>
      </c>
      <c r="L16" s="41">
        <v>240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160</v>
      </c>
      <c r="T16" s="41">
        <v>160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139</v>
      </c>
      <c r="AE16" s="41">
        <v>0</v>
      </c>
      <c r="AF16" s="41">
        <v>0</v>
      </c>
      <c r="AG16" s="41">
        <v>150</v>
      </c>
      <c r="AH16" s="41">
        <v>564</v>
      </c>
      <c r="AI16" s="41">
        <v>192</v>
      </c>
      <c r="AJ16" s="41">
        <v>0</v>
      </c>
      <c r="AK16" s="16"/>
      <c r="AL16" s="41">
        <f>H16</f>
        <v>0</v>
      </c>
      <c r="AM16" s="41">
        <f>I16</f>
        <v>0</v>
      </c>
      <c r="AN16" s="41">
        <f>J16</f>
        <v>200</v>
      </c>
      <c r="AO16" s="41">
        <f>SUM(K16:N16)</f>
        <v>240</v>
      </c>
      <c r="AP16" s="62">
        <f>SUM(O16:R16)</f>
        <v>0</v>
      </c>
      <c r="AQ16" s="41">
        <f>SUM(S16:V16)</f>
        <v>320</v>
      </c>
      <c r="AR16" s="41">
        <f t="shared" si="30"/>
        <v>0</v>
      </c>
      <c r="AS16" s="41">
        <f t="shared" si="31"/>
        <v>139</v>
      </c>
      <c r="AT16" s="41">
        <f t="shared" si="33"/>
        <v>714</v>
      </c>
      <c r="AU16" s="41">
        <f t="shared" si="32"/>
        <v>192</v>
      </c>
    </row>
    <row r="17" spans="1:52" ht="13.5" customHeight="1"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16"/>
      <c r="AL17" s="24"/>
      <c r="AM17" s="24"/>
      <c r="AN17" s="24"/>
      <c r="AO17" s="24"/>
      <c r="AP17" s="24"/>
      <c r="AQ17" s="99"/>
      <c r="AR17" s="99"/>
      <c r="AS17" s="99"/>
      <c r="AT17" s="99"/>
      <c r="AU17" s="99"/>
    </row>
    <row r="18" spans="1:52" s="28" customFormat="1" ht="13.5" customHeight="1" collapsed="1">
      <c r="A18" s="29" t="s">
        <v>45</v>
      </c>
      <c r="B18" s="29" t="s">
        <v>46</v>
      </c>
      <c r="C18" s="29" t="s">
        <v>2</v>
      </c>
      <c r="D18" s="29" t="s">
        <v>16</v>
      </c>
      <c r="E18" s="29"/>
      <c r="F18" s="31" t="str">
        <f>IF(Menu!$G$10="English",A18,B18)</f>
        <v>VGV das unidades lançadas (total)</v>
      </c>
      <c r="G18" s="28" t="str">
        <f>IF(Menu!$G$10="English",C18,D18)</f>
        <v>R$ milhares</v>
      </c>
      <c r="H18" s="40">
        <f t="shared" ref="H18:O18" si="34">SUM(H19:H21)</f>
        <v>379011.23952378059</v>
      </c>
      <c r="I18" s="40">
        <f t="shared" si="34"/>
        <v>500309.03739716223</v>
      </c>
      <c r="J18" s="40">
        <f t="shared" si="34"/>
        <v>759578.0853527399</v>
      </c>
      <c r="K18" s="40">
        <f t="shared" si="34"/>
        <v>147914.57179171333</v>
      </c>
      <c r="L18" s="40">
        <f t="shared" si="34"/>
        <v>332458</v>
      </c>
      <c r="M18" s="40">
        <f t="shared" si="34"/>
        <v>90689</v>
      </c>
      <c r="N18" s="40">
        <f t="shared" si="34"/>
        <v>115170</v>
      </c>
      <c r="O18" s="40">
        <f t="shared" si="34"/>
        <v>470487.40102130006</v>
      </c>
      <c r="P18" s="40">
        <f t="shared" ref="P18:Q18" si="35">SUM(P19:P21)</f>
        <v>134105.10775999998</v>
      </c>
      <c r="Q18" s="40">
        <f t="shared" si="35"/>
        <v>247397</v>
      </c>
      <c r="R18" s="40">
        <f t="shared" ref="R18:S18" si="36">SUM(R19:R21)</f>
        <v>257292</v>
      </c>
      <c r="S18" s="40">
        <f t="shared" si="36"/>
        <v>578449.73493789113</v>
      </c>
      <c r="T18" s="40">
        <f t="shared" ref="T18:U18" si="37">SUM(T19:T21)</f>
        <v>213096</v>
      </c>
      <c r="U18" s="40">
        <f t="shared" si="37"/>
        <v>283225</v>
      </c>
      <c r="V18" s="40">
        <f t="shared" ref="V18:W18" si="38">SUM(V19:V21)</f>
        <v>195395.8</v>
      </c>
      <c r="W18" s="40">
        <f t="shared" si="38"/>
        <v>559369.05655514274</v>
      </c>
      <c r="X18" s="40">
        <f t="shared" ref="X18:Y18" si="39">SUM(X19:X21)</f>
        <v>0</v>
      </c>
      <c r="Y18" s="40">
        <f t="shared" si="39"/>
        <v>452331.280355</v>
      </c>
      <c r="Z18" s="40">
        <f t="shared" ref="Z18:AB18" si="40">SUM(Z19:Z21)</f>
        <v>179150.44938000001</v>
      </c>
      <c r="AA18" s="40">
        <f t="shared" si="40"/>
        <v>673604.71920000017</v>
      </c>
      <c r="AB18" s="40">
        <f t="shared" si="40"/>
        <v>0</v>
      </c>
      <c r="AC18" s="40">
        <f t="shared" ref="AC18:AD18" si="41">SUM(AC19:AC21)</f>
        <v>325974.67672297102</v>
      </c>
      <c r="AD18" s="40">
        <f t="shared" si="41"/>
        <v>520511.25</v>
      </c>
      <c r="AE18" s="40">
        <f t="shared" ref="AE18:AF18" si="42">SUM(AE19:AE21)</f>
        <v>0</v>
      </c>
      <c r="AF18" s="40">
        <f t="shared" si="42"/>
        <v>402422</v>
      </c>
      <c r="AG18" s="40">
        <f t="shared" ref="AG18:AH18" si="43">SUM(AG19:AG21)</f>
        <v>128765.542804</v>
      </c>
      <c r="AH18" s="40">
        <f t="shared" si="43"/>
        <v>535578.58711801132</v>
      </c>
      <c r="AI18" s="40">
        <f t="shared" ref="AI18:AJ18" si="44">SUM(AI19:AI21)</f>
        <v>248554.06550274754</v>
      </c>
      <c r="AJ18" s="40">
        <f t="shared" si="44"/>
        <v>121908.19199355057</v>
      </c>
      <c r="AK18" s="16"/>
      <c r="AL18" s="40">
        <f>SUM(AL19:AL21)</f>
        <v>379011.23952378059</v>
      </c>
      <c r="AM18" s="40">
        <f>SUM(AM19:AM21)</f>
        <v>500309.03739716223</v>
      </c>
      <c r="AN18" s="40">
        <f>SUM(AN19:AN21)</f>
        <v>759578.0853527399</v>
      </c>
      <c r="AO18" s="40">
        <f>SUM(AO19:AO21)</f>
        <v>686231.57179171336</v>
      </c>
      <c r="AP18" s="40">
        <f>SUM(AP19:AP21)</f>
        <v>1109281.5087813002</v>
      </c>
      <c r="AQ18" s="40">
        <f t="shared" ref="AQ18:AR18" si="45">SUM(AQ19:AQ21)</f>
        <v>1270166.5349378912</v>
      </c>
      <c r="AR18" s="40">
        <f t="shared" si="45"/>
        <v>1190850.7862901427</v>
      </c>
      <c r="AS18" s="40">
        <f t="shared" ref="AS18:AT18" si="46">SUM(AS19:AS21)</f>
        <v>1520090.6459229712</v>
      </c>
      <c r="AT18" s="40">
        <f t="shared" si="46"/>
        <v>1066766.1299220114</v>
      </c>
      <c r="AU18" s="40">
        <f t="shared" ref="AU18" si="47">SUM(AU19:AU21)</f>
        <v>370462.25749629812</v>
      </c>
    </row>
    <row r="19" spans="1:52" ht="13.5" hidden="1" customHeight="1" outlineLevel="1">
      <c r="A19" s="26" t="s">
        <v>334</v>
      </c>
      <c r="B19" s="26" t="s">
        <v>331</v>
      </c>
      <c r="C19" s="26" t="s">
        <v>2</v>
      </c>
      <c r="D19" s="26" t="s">
        <v>16</v>
      </c>
      <c r="E19" s="26" t="s">
        <v>248</v>
      </c>
      <c r="F19" s="30" t="str">
        <f>IF(Menu!$G$10="English",A19,B19)</f>
        <v>Incorporadora</v>
      </c>
      <c r="G19" s="27" t="str">
        <f>IF(Menu!$G$10="English",C19,D19)</f>
        <v>R$ milhares</v>
      </c>
      <c r="H19" s="41">
        <v>272389.69429778057</v>
      </c>
      <c r="I19" s="41">
        <v>434012.30275716225</v>
      </c>
      <c r="J19" s="41">
        <v>655162.0853527399</v>
      </c>
      <c r="K19" s="41">
        <v>69762.934578947374</v>
      </c>
      <c r="L19" s="41">
        <v>290563</v>
      </c>
      <c r="M19" s="41">
        <v>90689</v>
      </c>
      <c r="N19" s="41">
        <v>115170</v>
      </c>
      <c r="O19" s="41">
        <v>392766.26300000004</v>
      </c>
      <c r="P19" s="41">
        <v>134105.10775999998</v>
      </c>
      <c r="Q19" s="41">
        <v>247397</v>
      </c>
      <c r="R19" s="41">
        <v>257292</v>
      </c>
      <c r="S19" s="41">
        <v>426266.35379999992</v>
      </c>
      <c r="T19" s="41">
        <v>185144</v>
      </c>
      <c r="U19" s="41">
        <v>196464</v>
      </c>
      <c r="V19" s="41">
        <v>62258.400000000001</v>
      </c>
      <c r="W19" s="41">
        <v>559369.05655514274</v>
      </c>
      <c r="X19" s="41">
        <v>0</v>
      </c>
      <c r="Y19" s="41">
        <v>351991</v>
      </c>
      <c r="Z19" s="41">
        <v>0</v>
      </c>
      <c r="AA19" s="41">
        <v>673604.71920000017</v>
      </c>
      <c r="AB19" s="41">
        <v>0</v>
      </c>
      <c r="AC19" s="41">
        <v>283246.42672297102</v>
      </c>
      <c r="AD19" s="41">
        <v>122052</v>
      </c>
      <c r="AE19" s="41">
        <v>0</v>
      </c>
      <c r="AF19" s="41">
        <v>402422</v>
      </c>
      <c r="AG19" s="41">
        <v>86207</v>
      </c>
      <c r="AH19" s="41">
        <v>366605</v>
      </c>
      <c r="AI19" s="41">
        <v>190194</v>
      </c>
      <c r="AJ19" s="41">
        <v>121908.19199355057</v>
      </c>
      <c r="AK19" s="16"/>
      <c r="AL19" s="41">
        <f>H19</f>
        <v>272389.69429778057</v>
      </c>
      <c r="AM19" s="41">
        <f>I19</f>
        <v>434012.30275716225</v>
      </c>
      <c r="AN19" s="41">
        <f>J19</f>
        <v>655162.0853527399</v>
      </c>
      <c r="AO19" s="41">
        <f>SUM(K19:N19)</f>
        <v>566184.93457894737</v>
      </c>
      <c r="AP19" s="62">
        <f>SUM(O19:R19)</f>
        <v>1031560.3707600001</v>
      </c>
      <c r="AQ19" s="41">
        <f>SUM(S19:V19)</f>
        <v>870132.75379999995</v>
      </c>
      <c r="AR19" s="41">
        <f t="shared" ref="AR19:AR21" si="48">SUM(W19:Z19)</f>
        <v>911360.05655514274</v>
      </c>
      <c r="AS19" s="41">
        <f t="shared" ref="AS19:AS21" si="49">AA19+AB19+AC19+AD19</f>
        <v>1078903.1459229712</v>
      </c>
      <c r="AT19" s="41">
        <f t="shared" ref="AT19:AT21" si="50">AE19+AF19+AG19+AH19</f>
        <v>855234</v>
      </c>
      <c r="AU19" s="41">
        <f t="shared" ref="AU19:AU21" si="51">SUM(AI19:AJ19)</f>
        <v>312102.19199355057</v>
      </c>
    </row>
    <row r="20" spans="1:52" ht="13.5" hidden="1" customHeight="1" outlineLevel="1">
      <c r="A20" s="26" t="s">
        <v>187</v>
      </c>
      <c r="B20" s="26" t="s">
        <v>332</v>
      </c>
      <c r="C20" s="26" t="s">
        <v>2</v>
      </c>
      <c r="D20" s="26" t="s">
        <v>16</v>
      </c>
      <c r="E20" s="26" t="s">
        <v>249</v>
      </c>
      <c r="F20" s="30" t="str">
        <f>IF(Menu!$G$10="English",A20,B20)</f>
        <v>Urbanizadora</v>
      </c>
      <c r="G20" s="27" t="str">
        <f>IF(Menu!$G$10="English",C20,D20)</f>
        <v>R$ milhares</v>
      </c>
      <c r="H20" s="41">
        <v>106621.545226</v>
      </c>
      <c r="I20" s="41">
        <v>66296.734639999995</v>
      </c>
      <c r="J20" s="41">
        <v>69476</v>
      </c>
      <c r="K20" s="41">
        <v>78151.637212765956</v>
      </c>
      <c r="L20" s="41">
        <v>0</v>
      </c>
      <c r="M20" s="41">
        <v>0</v>
      </c>
      <c r="N20" s="41">
        <v>0</v>
      </c>
      <c r="O20" s="41">
        <v>77721.138021300038</v>
      </c>
      <c r="P20" s="41">
        <v>0</v>
      </c>
      <c r="Q20" s="41">
        <v>0</v>
      </c>
      <c r="R20" s="41">
        <v>0</v>
      </c>
      <c r="S20" s="41">
        <v>109783.38113789121</v>
      </c>
      <c r="T20" s="41">
        <v>0</v>
      </c>
      <c r="U20" s="41">
        <v>86761</v>
      </c>
      <c r="V20" s="41">
        <f>45125+88012.4</f>
        <v>133137.4</v>
      </c>
      <c r="W20" s="41">
        <v>0</v>
      </c>
      <c r="X20" s="41">
        <v>0</v>
      </c>
      <c r="Y20" s="41">
        <v>100340.280355</v>
      </c>
      <c r="Z20" s="41">
        <v>179150.44938000001</v>
      </c>
      <c r="AA20" s="41">
        <v>0</v>
      </c>
      <c r="AB20" s="41">
        <v>0</v>
      </c>
      <c r="AC20" s="41">
        <v>0</v>
      </c>
      <c r="AD20" s="41">
        <v>355731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16"/>
      <c r="AL20" s="41">
        <f>H20</f>
        <v>106621.545226</v>
      </c>
      <c r="AM20" s="41">
        <f>I20</f>
        <v>66296.734639999995</v>
      </c>
      <c r="AN20" s="41">
        <f>J20</f>
        <v>69476</v>
      </c>
      <c r="AO20" s="41">
        <f>SUM(K20:N20)</f>
        <v>78151.637212765956</v>
      </c>
      <c r="AP20" s="62">
        <f>SUM(O20:R20)</f>
        <v>77721.138021300038</v>
      </c>
      <c r="AQ20" s="41">
        <f>SUM(S20:V20)</f>
        <v>329681.78113789123</v>
      </c>
      <c r="AR20" s="41">
        <f t="shared" si="48"/>
        <v>279490.729735</v>
      </c>
      <c r="AS20" s="41">
        <f t="shared" si="49"/>
        <v>355731</v>
      </c>
      <c r="AT20" s="41">
        <f t="shared" si="50"/>
        <v>0</v>
      </c>
      <c r="AU20" s="41">
        <f t="shared" si="51"/>
        <v>0</v>
      </c>
    </row>
    <row r="21" spans="1:52" ht="13.5" hidden="1" customHeight="1" outlineLevel="1">
      <c r="A21" s="26" t="s">
        <v>333</v>
      </c>
      <c r="B21" s="26" t="s">
        <v>333</v>
      </c>
      <c r="C21" s="26" t="s">
        <v>2</v>
      </c>
      <c r="D21" s="26" t="s">
        <v>16</v>
      </c>
      <c r="E21" s="26" t="s">
        <v>250</v>
      </c>
      <c r="F21" s="30" t="str">
        <f>IF(Menu!$G$10="English",A21,B21)</f>
        <v>Open</v>
      </c>
      <c r="G21" s="27" t="str">
        <f>IF(Menu!$G$10="English",C21,D21)</f>
        <v>R$ milhares</v>
      </c>
      <c r="H21" s="41">
        <v>0</v>
      </c>
      <c r="I21" s="41">
        <v>0</v>
      </c>
      <c r="J21" s="41">
        <v>34940</v>
      </c>
      <c r="K21" s="41">
        <v>0</v>
      </c>
      <c r="L21" s="41">
        <v>41895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42400</v>
      </c>
      <c r="T21" s="41">
        <v>27952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42728.25</v>
      </c>
      <c r="AD21" s="41">
        <v>42728.25</v>
      </c>
      <c r="AE21" s="41">
        <v>0</v>
      </c>
      <c r="AF21" s="41">
        <v>0</v>
      </c>
      <c r="AG21" s="41">
        <v>42558.542803999997</v>
      </c>
      <c r="AH21" s="41">
        <v>168973.58711801132</v>
      </c>
      <c r="AI21" s="41">
        <v>58360.065502747551</v>
      </c>
      <c r="AJ21" s="41">
        <v>0</v>
      </c>
      <c r="AK21" s="16"/>
      <c r="AL21" s="41">
        <f>H21</f>
        <v>0</v>
      </c>
      <c r="AM21" s="41">
        <f>I21</f>
        <v>0</v>
      </c>
      <c r="AN21" s="41">
        <f>J21</f>
        <v>34940</v>
      </c>
      <c r="AO21" s="41">
        <f>SUM(K21:N21)</f>
        <v>41895</v>
      </c>
      <c r="AP21" s="62">
        <f>SUM(O21:R21)</f>
        <v>0</v>
      </c>
      <c r="AQ21" s="41">
        <f>SUM(S21:V21)</f>
        <v>70352</v>
      </c>
      <c r="AR21" s="41">
        <f t="shared" si="48"/>
        <v>0</v>
      </c>
      <c r="AS21" s="41">
        <f t="shared" si="49"/>
        <v>85456.5</v>
      </c>
      <c r="AT21" s="41">
        <f t="shared" si="50"/>
        <v>211532.12992201131</v>
      </c>
      <c r="AU21" s="41">
        <f t="shared" si="51"/>
        <v>58360.065502747551</v>
      </c>
    </row>
    <row r="22" spans="1:52" ht="13.5" customHeight="1"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16"/>
      <c r="AL22" s="13"/>
      <c r="AM22" s="13"/>
      <c r="AN22" s="11"/>
      <c r="AO22" s="11"/>
      <c r="AP22" s="11"/>
      <c r="AQ22" s="98"/>
      <c r="AR22" s="98"/>
      <c r="AS22" s="98"/>
      <c r="AT22" s="98"/>
      <c r="AU22" s="98"/>
    </row>
    <row r="23" spans="1:52" s="28" customFormat="1" ht="13.5" customHeight="1" collapsed="1">
      <c r="A23" s="29" t="s">
        <v>335</v>
      </c>
      <c r="B23" s="29" t="s">
        <v>336</v>
      </c>
      <c r="C23" s="29" t="s">
        <v>2</v>
      </c>
      <c r="D23" s="29" t="s">
        <v>16</v>
      </c>
      <c r="E23" s="29"/>
      <c r="F23" s="31" t="str">
        <f>IF(Menu!$G$10="English",A23,B23)</f>
        <v>VGV das unidades lançadas (Melnick)</v>
      </c>
      <c r="G23" s="28" t="str">
        <f>IF(Menu!$G$10="English",C23,D23)</f>
        <v>R$ milhares</v>
      </c>
      <c r="H23" s="40">
        <f t="shared" ref="H23:O23" si="52">SUM(H24:H26)</f>
        <v>267068.91740346397</v>
      </c>
      <c r="I23" s="40">
        <f t="shared" si="52"/>
        <v>420795.71202893456</v>
      </c>
      <c r="J23" s="40">
        <f t="shared" si="52"/>
        <v>589074.2171386393</v>
      </c>
      <c r="K23" s="40">
        <f t="shared" si="52"/>
        <v>81348.600000000006</v>
      </c>
      <c r="L23" s="40">
        <f t="shared" si="52"/>
        <v>244582.93659363966</v>
      </c>
      <c r="M23" s="40">
        <f t="shared" si="52"/>
        <v>86154.55</v>
      </c>
      <c r="N23" s="40">
        <f t="shared" si="52"/>
        <v>88339</v>
      </c>
      <c r="O23" s="40">
        <f t="shared" si="52"/>
        <v>334920.58588873391</v>
      </c>
      <c r="P23" s="40">
        <f t="shared" ref="P23:Q23" si="53">SUM(P24:P26)</f>
        <v>97763.675257142837</v>
      </c>
      <c r="Q23" s="40">
        <f t="shared" si="53"/>
        <v>162520.25599999999</v>
      </c>
      <c r="R23" s="40">
        <f t="shared" ref="R23:S23" si="54">SUM(R24:R26)</f>
        <v>212820</v>
      </c>
      <c r="S23" s="40">
        <f t="shared" si="54"/>
        <v>267335.1521704999</v>
      </c>
      <c r="T23" s="40">
        <f t="shared" ref="T23:U23" si="55">SUM(T24:T26)</f>
        <v>112340</v>
      </c>
      <c r="U23" s="40">
        <f t="shared" si="55"/>
        <v>155357</v>
      </c>
      <c r="V23" s="40">
        <f t="shared" ref="V23:W23" si="56">SUM(V24:V26)</f>
        <v>76354</v>
      </c>
      <c r="W23" s="40">
        <f t="shared" si="56"/>
        <v>432286.99651789566</v>
      </c>
      <c r="X23" s="40">
        <f t="shared" ref="X23:Y23" si="57">SUM(X24:X26)</f>
        <v>0</v>
      </c>
      <c r="Y23" s="40">
        <f t="shared" si="57"/>
        <v>242272.20467628751</v>
      </c>
      <c r="Z23" s="40">
        <f t="shared" ref="Z23:AB23" si="58">SUM(Z24:Z26)</f>
        <v>57283.10567491049</v>
      </c>
      <c r="AA23" s="40">
        <f t="shared" si="58"/>
        <v>617160.6199044052</v>
      </c>
      <c r="AB23" s="40">
        <f t="shared" si="58"/>
        <v>0</v>
      </c>
      <c r="AC23" s="40">
        <f t="shared" ref="AC23:AD23" si="59">SUM(AC24:AC26)</f>
        <v>225366.34528672701</v>
      </c>
      <c r="AD23" s="40">
        <f t="shared" si="59"/>
        <v>251033.38750000001</v>
      </c>
      <c r="AE23" s="40">
        <f t="shared" ref="AE23:AF23" si="60">SUM(AE24:AE26)</f>
        <v>0</v>
      </c>
      <c r="AF23" s="40">
        <f t="shared" si="60"/>
        <v>355275</v>
      </c>
      <c r="AG23" s="40">
        <f t="shared" ref="AG23:AH23" si="61">SUM(AG24:AG26)</f>
        <v>119361.46</v>
      </c>
      <c r="AH23" s="40">
        <f t="shared" si="61"/>
        <v>455100.40205583529</v>
      </c>
      <c r="AI23" s="40">
        <f t="shared" ref="AI23:AJ23" si="62">SUM(AI24:AI26)</f>
        <v>213481.66288263764</v>
      </c>
      <c r="AJ23" s="40">
        <f t="shared" si="62"/>
        <v>114594</v>
      </c>
      <c r="AK23" s="16"/>
      <c r="AL23" s="40">
        <f>SUM(AL24:AL26)</f>
        <v>267068.91740346397</v>
      </c>
      <c r="AM23" s="40">
        <f>SUM(AM24:AM26)</f>
        <v>420795.71202893456</v>
      </c>
      <c r="AN23" s="40">
        <f>SUM(AN24:AN26)</f>
        <v>589074.2171386393</v>
      </c>
      <c r="AO23" s="40">
        <f>SUM(AO24:AO26)</f>
        <v>500425.08659363963</v>
      </c>
      <c r="AP23" s="40">
        <f>SUM(AP24:AP26)</f>
        <v>808024.51714587677</v>
      </c>
      <c r="AQ23" s="40">
        <f t="shared" ref="AQ23:AR23" si="63">SUM(AQ24:AQ26)</f>
        <v>611386.15217050002</v>
      </c>
      <c r="AR23" s="40">
        <f t="shared" si="63"/>
        <v>731842.30686909356</v>
      </c>
      <c r="AS23" s="40">
        <f t="shared" ref="AS23:AT23" si="64">SUM(AS24:AS26)</f>
        <v>1093560.3526911321</v>
      </c>
      <c r="AT23" s="40">
        <f t="shared" si="64"/>
        <v>929736.86205583531</v>
      </c>
      <c r="AU23" s="40">
        <f t="shared" ref="AU23" si="65">SUM(AU24:AU26)</f>
        <v>328075.66288263764</v>
      </c>
      <c r="AW23" s="27"/>
      <c r="AX23" s="27"/>
      <c r="AY23" s="27"/>
    </row>
    <row r="24" spans="1:52" ht="13.5" hidden="1" customHeight="1" outlineLevel="1">
      <c r="A24" s="26" t="s">
        <v>334</v>
      </c>
      <c r="B24" s="26" t="s">
        <v>331</v>
      </c>
      <c r="C24" s="26" t="s">
        <v>2</v>
      </c>
      <c r="D24" s="26" t="s">
        <v>16</v>
      </c>
      <c r="E24" s="26" t="s">
        <v>320</v>
      </c>
      <c r="F24" s="30" t="str">
        <f>IF(Menu!$G$10="English",A24,B24)</f>
        <v>Incorporadora</v>
      </c>
      <c r="G24" s="27" t="str">
        <f>IF(Menu!$G$10="English",C24,D24)</f>
        <v>R$ milhares</v>
      </c>
      <c r="H24" s="41">
        <v>226829.74</v>
      </c>
      <c r="I24" s="41">
        <v>402448.78761930414</v>
      </c>
      <c r="J24" s="41">
        <v>536716.61670331005</v>
      </c>
      <c r="K24" s="41">
        <v>49716</v>
      </c>
      <c r="L24" s="41">
        <v>204751.33659363966</v>
      </c>
      <c r="M24" s="41">
        <v>86154.55</v>
      </c>
      <c r="N24" s="41">
        <v>88339</v>
      </c>
      <c r="O24" s="41">
        <v>291338.63933473389</v>
      </c>
      <c r="P24" s="41">
        <v>97763.675257142837</v>
      </c>
      <c r="Q24" s="41">
        <v>162520.25599999999</v>
      </c>
      <c r="R24" s="41">
        <v>212820</v>
      </c>
      <c r="S24" s="41">
        <v>201410.85217049994</v>
      </c>
      <c r="T24" s="41">
        <v>85786</v>
      </c>
      <c r="U24" s="41">
        <v>136703</v>
      </c>
      <c r="V24" s="41">
        <v>50087</v>
      </c>
      <c r="W24" s="41">
        <v>432286.99651789566</v>
      </c>
      <c r="X24" s="41">
        <v>0</v>
      </c>
      <c r="Y24" s="41">
        <v>218943.08949375001</v>
      </c>
      <c r="Z24" s="41">
        <v>0</v>
      </c>
      <c r="AA24" s="41">
        <v>617160.6199044052</v>
      </c>
      <c r="AB24" s="41">
        <v>0</v>
      </c>
      <c r="AC24" s="41">
        <v>189429.91028672701</v>
      </c>
      <c r="AD24" s="41">
        <v>106526</v>
      </c>
      <c r="AE24" s="41">
        <v>0</v>
      </c>
      <c r="AF24" s="41">
        <v>355275</v>
      </c>
      <c r="AG24" s="41">
        <v>81034.460000000006</v>
      </c>
      <c r="AH24" s="41">
        <v>297814</v>
      </c>
      <c r="AI24" s="41">
        <v>157456</v>
      </c>
      <c r="AJ24" s="41">
        <v>114594</v>
      </c>
      <c r="AK24" s="16"/>
      <c r="AL24" s="41">
        <f>H24</f>
        <v>226829.74</v>
      </c>
      <c r="AM24" s="41">
        <f>I24</f>
        <v>402448.78761930414</v>
      </c>
      <c r="AN24" s="41">
        <f>J24</f>
        <v>536716.61670331005</v>
      </c>
      <c r="AO24" s="41">
        <f>SUM(K24:N24)</f>
        <v>428960.88659363968</v>
      </c>
      <c r="AP24" s="62">
        <f>SUM(O24:R24)</f>
        <v>764442.57059187675</v>
      </c>
      <c r="AQ24" s="41">
        <f>SUM(S24:V24)</f>
        <v>473986.85217049997</v>
      </c>
      <c r="AR24" s="41">
        <f t="shared" ref="AR24:AR26" si="66">SUM(W24:Z24)</f>
        <v>651230.08601164562</v>
      </c>
      <c r="AS24" s="41">
        <f t="shared" ref="AS24:AS26" si="67">AA24+AB24+AC24+AD24</f>
        <v>913116.53019113222</v>
      </c>
      <c r="AT24" s="41">
        <f t="shared" ref="AT24:AT26" si="68">AE24+AF24+AG24+AH24</f>
        <v>734123.46</v>
      </c>
      <c r="AU24" s="41">
        <f t="shared" ref="AU24:AU26" si="69">SUM(AI24:AJ24)</f>
        <v>272050</v>
      </c>
      <c r="AW24" s="161"/>
      <c r="AX24" s="161"/>
      <c r="AY24" s="161"/>
      <c r="AZ24" s="148"/>
    </row>
    <row r="25" spans="1:52" ht="13.5" hidden="1" customHeight="1" outlineLevel="1">
      <c r="A25" s="26" t="s">
        <v>187</v>
      </c>
      <c r="B25" s="26" t="s">
        <v>332</v>
      </c>
      <c r="C25" s="26" t="s">
        <v>2</v>
      </c>
      <c r="D25" s="26" t="s">
        <v>16</v>
      </c>
      <c r="E25" s="26" t="s">
        <v>321</v>
      </c>
      <c r="F25" s="30" t="str">
        <f>IF(Menu!$G$10="English",A25,B25)</f>
        <v>Urbanizadora</v>
      </c>
      <c r="G25" s="27" t="str">
        <f>IF(Menu!$G$10="English",C25,D25)</f>
        <v>R$ milhares</v>
      </c>
      <c r="H25" s="41">
        <v>40239.177403463997</v>
      </c>
      <c r="I25" s="41">
        <v>18346.924409630392</v>
      </c>
      <c r="J25" s="41">
        <v>19164.600435329281</v>
      </c>
      <c r="K25" s="41">
        <v>31632.6</v>
      </c>
      <c r="L25" s="41">
        <v>0</v>
      </c>
      <c r="M25" s="41">
        <v>0</v>
      </c>
      <c r="N25" s="41">
        <v>0</v>
      </c>
      <c r="O25" s="41">
        <v>43581.946554000016</v>
      </c>
      <c r="P25" s="41">
        <v>0</v>
      </c>
      <c r="Q25" s="41">
        <v>0</v>
      </c>
      <c r="R25" s="41">
        <v>0</v>
      </c>
      <c r="S25" s="41">
        <v>25644.3</v>
      </c>
      <c r="T25" s="41">
        <v>0</v>
      </c>
      <c r="U25" s="41">
        <v>18654</v>
      </c>
      <c r="V25" s="41">
        <f>13989+12278</f>
        <v>26267</v>
      </c>
      <c r="W25" s="41">
        <v>0</v>
      </c>
      <c r="X25" s="41">
        <v>0</v>
      </c>
      <c r="Y25" s="41">
        <v>23329.115182537498</v>
      </c>
      <c r="Z25" s="41">
        <v>57283.10567491049</v>
      </c>
      <c r="AA25" s="41">
        <v>0</v>
      </c>
      <c r="AB25" s="41">
        <v>0</v>
      </c>
      <c r="AC25" s="41">
        <v>0</v>
      </c>
      <c r="AD25" s="41">
        <v>109284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16"/>
      <c r="AL25" s="41">
        <f>H25</f>
        <v>40239.177403463997</v>
      </c>
      <c r="AM25" s="41">
        <f>I25</f>
        <v>18346.924409630392</v>
      </c>
      <c r="AN25" s="41">
        <f>J25</f>
        <v>19164.600435329281</v>
      </c>
      <c r="AO25" s="41">
        <f>SUM(K25:N25)</f>
        <v>31632.6</v>
      </c>
      <c r="AP25" s="62">
        <f>SUM(O25:R25)</f>
        <v>43581.946554000016</v>
      </c>
      <c r="AQ25" s="41">
        <f>SUM(S25:V25)</f>
        <v>70565.3</v>
      </c>
      <c r="AR25" s="41">
        <f t="shared" si="66"/>
        <v>80612.220857447988</v>
      </c>
      <c r="AS25" s="41">
        <f t="shared" si="67"/>
        <v>109284</v>
      </c>
      <c r="AT25" s="41">
        <f t="shared" si="68"/>
        <v>0</v>
      </c>
      <c r="AU25" s="41">
        <f t="shared" si="69"/>
        <v>0</v>
      </c>
      <c r="AW25" s="161"/>
      <c r="AX25" s="161"/>
      <c r="AY25" s="161"/>
      <c r="AZ25" s="148"/>
    </row>
    <row r="26" spans="1:52" ht="13.5" hidden="1" customHeight="1" outlineLevel="1">
      <c r="A26" s="26" t="s">
        <v>333</v>
      </c>
      <c r="B26" s="26" t="s">
        <v>333</v>
      </c>
      <c r="C26" s="26" t="s">
        <v>2</v>
      </c>
      <c r="D26" s="26" t="s">
        <v>16</v>
      </c>
      <c r="E26" s="26" t="s">
        <v>322</v>
      </c>
      <c r="F26" s="30" t="str">
        <f>IF(Menu!$G$10="English",A26,B26)</f>
        <v>Open</v>
      </c>
      <c r="G26" s="27" t="str">
        <f>IF(Menu!$G$10="English",C26,D26)</f>
        <v>R$ milhares</v>
      </c>
      <c r="H26" s="41">
        <v>0</v>
      </c>
      <c r="I26" s="41">
        <v>0</v>
      </c>
      <c r="J26" s="41">
        <v>33193</v>
      </c>
      <c r="K26" s="41">
        <v>0</v>
      </c>
      <c r="L26" s="41">
        <v>39831.599999999999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40280</v>
      </c>
      <c r="T26" s="41">
        <v>26554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35936.434999999998</v>
      </c>
      <c r="AD26" s="41">
        <v>35223.387499999997</v>
      </c>
      <c r="AE26" s="41">
        <v>0</v>
      </c>
      <c r="AF26" s="41">
        <v>0</v>
      </c>
      <c r="AG26" s="41">
        <v>38327</v>
      </c>
      <c r="AH26" s="41">
        <v>157286.40205583529</v>
      </c>
      <c r="AI26" s="41">
        <v>56025.662882637647</v>
      </c>
      <c r="AJ26" s="41">
        <v>0</v>
      </c>
      <c r="AK26" s="16"/>
      <c r="AL26" s="41">
        <f>H26</f>
        <v>0</v>
      </c>
      <c r="AM26" s="41">
        <f>I26</f>
        <v>0</v>
      </c>
      <c r="AN26" s="41">
        <f>J26</f>
        <v>33193</v>
      </c>
      <c r="AO26" s="41">
        <f>SUM(K26:N26)</f>
        <v>39831.599999999999</v>
      </c>
      <c r="AP26" s="62">
        <f>SUM(O26:R26)</f>
        <v>0</v>
      </c>
      <c r="AQ26" s="41">
        <f>SUM(S26:V26)</f>
        <v>66834</v>
      </c>
      <c r="AR26" s="41">
        <f t="shared" si="66"/>
        <v>0</v>
      </c>
      <c r="AS26" s="41">
        <f t="shared" si="67"/>
        <v>71159.822499999995</v>
      </c>
      <c r="AT26" s="41">
        <f t="shared" si="68"/>
        <v>195613.40205583529</v>
      </c>
      <c r="AU26" s="41">
        <f t="shared" si="69"/>
        <v>56025.662882637647</v>
      </c>
      <c r="AW26" s="161"/>
      <c r="AX26" s="161"/>
      <c r="AY26" s="161"/>
      <c r="AZ26" s="148"/>
    </row>
    <row r="27" spans="1:52" ht="13.5" customHeight="1"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6"/>
      <c r="AL27" s="12"/>
      <c r="AM27" s="12"/>
      <c r="AN27" s="12"/>
      <c r="AO27" s="12"/>
      <c r="AP27" s="12"/>
      <c r="AQ27" s="100"/>
      <c r="AR27" s="100"/>
      <c r="AS27" s="100"/>
      <c r="AT27" s="100"/>
      <c r="AU27" s="100"/>
    </row>
    <row r="28" spans="1:52" ht="13.5" customHeight="1">
      <c r="H28" s="100"/>
      <c r="I28" s="100"/>
      <c r="J28" s="100"/>
      <c r="K28" s="100"/>
      <c r="L28" s="100"/>
      <c r="M28" s="100"/>
      <c r="N28" s="100"/>
      <c r="O28" s="100"/>
      <c r="P28" s="139"/>
      <c r="Q28" s="111"/>
      <c r="R28" s="111"/>
      <c r="S28" s="111"/>
      <c r="T28" s="139"/>
      <c r="U28" s="139"/>
      <c r="V28" s="139"/>
      <c r="W28" s="111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4"/>
      <c r="AL28" s="12"/>
      <c r="AM28" s="12"/>
      <c r="AN28" s="12"/>
      <c r="AO28" s="12"/>
      <c r="AP28" s="12"/>
      <c r="AQ28" s="100"/>
      <c r="AR28" s="100"/>
      <c r="AS28" s="100"/>
      <c r="AT28" s="100"/>
      <c r="AU28" s="100"/>
    </row>
    <row r="29" spans="1:52" ht="13.5" customHeight="1">
      <c r="A29" s="26" t="s">
        <v>143</v>
      </c>
      <c r="B29" s="26" t="s">
        <v>142</v>
      </c>
      <c r="F29" s="28" t="str">
        <f>IF(Menu!$G$10="English",A29,B29)</f>
        <v>OPERACIONAIS &amp; FINANCEIROS | VENDAS</v>
      </c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14"/>
      <c r="AL29" s="11"/>
      <c r="AM29" s="11"/>
      <c r="AN29" s="11"/>
      <c r="AO29" s="11"/>
      <c r="AP29" s="11"/>
      <c r="AQ29" s="49"/>
      <c r="AR29" s="49"/>
      <c r="AS29" s="49"/>
      <c r="AT29" s="49"/>
      <c r="AU29" s="49"/>
    </row>
    <row r="30" spans="1:52" ht="13.5" customHeight="1" collapsed="1">
      <c r="A30" s="26" t="s">
        <v>12</v>
      </c>
      <c r="B30" s="26" t="s">
        <v>11</v>
      </c>
      <c r="C30" s="26" t="s">
        <v>0</v>
      </c>
      <c r="D30" s="26" t="s">
        <v>13</v>
      </c>
      <c r="F30" s="50" t="str">
        <f>IF(Menu!$G$10="English",A30,B30)</f>
        <v>Itens</v>
      </c>
      <c r="G30" s="51" t="str">
        <f t="shared" ref="G30:J30" si="70">G7</f>
        <v>Unidade</v>
      </c>
      <c r="H30" s="52">
        <f t="shared" si="70"/>
        <v>2017</v>
      </c>
      <c r="I30" s="52">
        <f t="shared" si="70"/>
        <v>2018</v>
      </c>
      <c r="J30" s="52">
        <f t="shared" si="70"/>
        <v>2019</v>
      </c>
      <c r="K30" s="52" t="str">
        <f>IF(Menu!$G$10="PORTUGUÊS","1T20","1Q20")</f>
        <v>1T20</v>
      </c>
      <c r="L30" s="52" t="str">
        <f>IF(Menu!$G$10="PORTUGUÊS","2T20","2Q20")</f>
        <v>2T20</v>
      </c>
      <c r="M30" s="52" t="str">
        <f>IF(Menu!$G$10="PORTUGUÊS","3T20","3Q20")</f>
        <v>3T20</v>
      </c>
      <c r="N30" s="52" t="str">
        <f>IF(Menu!$G$10="PORTUGUÊS","4T20","4Q20")</f>
        <v>4T20</v>
      </c>
      <c r="O30" s="52" t="str">
        <f>IF(Menu!$G$10="PORTUGUÊS","1T21","1Q21")</f>
        <v>1T21</v>
      </c>
      <c r="P30" s="52" t="str">
        <f>IF(Menu!$G$10="PORTUGUÊS","2T21","2Q21")</f>
        <v>2T21</v>
      </c>
      <c r="Q30" s="52" t="str">
        <f>IF(Menu!$G$10="PORTUGUÊS","3T21","3Q21")</f>
        <v>3T21</v>
      </c>
      <c r="R30" s="52" t="str">
        <f>IF(Menu!$G$10="PORTUGUÊS","4T21","4Q21")</f>
        <v>4T21</v>
      </c>
      <c r="S30" s="52" t="str">
        <f>IF(Menu!$G$10="PORTUGUÊS","1T22","1Q22")</f>
        <v>1T22</v>
      </c>
      <c r="T30" s="52" t="str">
        <f>IF(Menu!$G$10="PORTUGUÊS","2T22","2Q22")</f>
        <v>2T22</v>
      </c>
      <c r="U30" s="52" t="str">
        <f>IF(Menu!$G$10="PORTUGUÊS","3T22","3Q22")</f>
        <v>3T22</v>
      </c>
      <c r="V30" s="52" t="str">
        <f>IF(Menu!$G$10="PORTUGUÊS","4T22","4Q22")</f>
        <v>4T22</v>
      </c>
      <c r="W30" s="52" t="str">
        <f>IF(Menu!$G$10="PORTUGUÊS","1T23","1Q23")</f>
        <v>1T23</v>
      </c>
      <c r="X30" s="52" t="str">
        <f>IF(Menu!$G$10="PORTUGUÊS","2T23","2Q23")</f>
        <v>2T23</v>
      </c>
      <c r="Y30" s="52" t="str">
        <f>IF(Menu!$G$10="PORTUGUÊS","3T23","3Q23")</f>
        <v>3T23</v>
      </c>
      <c r="Z30" s="52" t="str">
        <f>IF(Menu!$G$10="PORTUGUÊS","4T23","4Q23")</f>
        <v>4T23</v>
      </c>
      <c r="AA30" s="52" t="str">
        <f>IF(Menu!$G$10="PORTUGUÊS","1T24","1Q24")</f>
        <v>1T24</v>
      </c>
      <c r="AB30" s="52" t="str">
        <f>IF(Menu!$G$10="PORTUGUÊS","2T24","2Q24")</f>
        <v>2T24</v>
      </c>
      <c r="AC30" s="52" t="str">
        <f>IF(Menu!$G$10="PORTUGUÊS","3T24","3Q24")</f>
        <v>3T24</v>
      </c>
      <c r="AD30" s="52" t="str">
        <f>IF(Menu!$G$10="PORTUGUÊS","4T24","4Q24")</f>
        <v>4T24</v>
      </c>
      <c r="AE30" s="52" t="str">
        <f>$AE$7</f>
        <v>1T25</v>
      </c>
      <c r="AF30" s="52" t="str">
        <f>IF(Menu!$G$10="PORTUGUÊS","2T25","2Q25")</f>
        <v>2T25</v>
      </c>
      <c r="AG30" s="52" t="str">
        <f>IF(Menu!$G$10="PORTUGUÊS","3T25","3Q25")</f>
        <v>3T25</v>
      </c>
      <c r="AH30" s="52" t="str">
        <f>IF(Menu!$G$10="PORTUGUÊS","4T25","4Q25")</f>
        <v>4T25</v>
      </c>
      <c r="AI30" s="52" t="str">
        <f>IF(Menu!$G$10="PORTUGUÊS","1T26","1Q26")</f>
        <v>1T26</v>
      </c>
      <c r="AJ30" s="52" t="str">
        <f>IF(Menu!$G$10="PORTUGUÊS","2T26","2Q26")</f>
        <v>2T26</v>
      </c>
      <c r="AK30" s="49"/>
      <c r="AL30" s="52">
        <f t="shared" ref="AL30:AQ30" si="71">AL7</f>
        <v>2017</v>
      </c>
      <c r="AM30" s="52">
        <f t="shared" si="71"/>
        <v>2018</v>
      </c>
      <c r="AN30" s="52">
        <f t="shared" si="71"/>
        <v>2019</v>
      </c>
      <c r="AO30" s="52">
        <f t="shared" si="71"/>
        <v>2020</v>
      </c>
      <c r="AP30" s="52">
        <f t="shared" si="71"/>
        <v>2021</v>
      </c>
      <c r="AQ30" s="52">
        <f t="shared" si="71"/>
        <v>2022</v>
      </c>
      <c r="AR30" s="52">
        <v>2023</v>
      </c>
      <c r="AS30" s="52">
        <v>2024</v>
      </c>
      <c r="AT30" s="52">
        <v>2025</v>
      </c>
      <c r="AU30" s="52">
        <f>AU7</f>
        <v>2026</v>
      </c>
    </row>
    <row r="31" spans="1:52" s="28" customFormat="1" ht="13.5" hidden="1" customHeight="1" outlineLevel="1">
      <c r="A31" s="29" t="s">
        <v>56</v>
      </c>
      <c r="B31" s="29" t="s">
        <v>55</v>
      </c>
      <c r="C31" s="29" t="s">
        <v>2</v>
      </c>
      <c r="D31" s="29" t="s">
        <v>16</v>
      </c>
      <c r="E31" s="29"/>
      <c r="F31" s="32" t="str">
        <f>IF(Menu!$G$10="English",A31,B31)</f>
        <v>VGV das unidades vendidas (total)</v>
      </c>
      <c r="G31" s="32" t="str">
        <f>IF(Menu!$G$10="English",C31,D31)</f>
        <v>R$ milhares</v>
      </c>
      <c r="H31" s="40">
        <f t="shared" ref="H31:O31" si="72">SUM(H32,H36)</f>
        <v>341594.78532619996</v>
      </c>
      <c r="I31" s="40">
        <f t="shared" si="72"/>
        <v>471684.79206220014</v>
      </c>
      <c r="J31" s="40">
        <f t="shared" si="72"/>
        <v>576264</v>
      </c>
      <c r="K31" s="40">
        <f t="shared" si="72"/>
        <v>103572.97776449998</v>
      </c>
      <c r="L31" s="40">
        <f t="shared" si="72"/>
        <v>233671.96168999997</v>
      </c>
      <c r="M31" s="40">
        <f t="shared" si="72"/>
        <v>134693</v>
      </c>
      <c r="N31" s="40">
        <f t="shared" si="72"/>
        <v>36658.1</v>
      </c>
      <c r="O31" s="40">
        <f t="shared" si="72"/>
        <v>142493.62757125002</v>
      </c>
      <c r="P31" s="40">
        <f t="shared" ref="P31:Q31" si="73">SUM(P32,P36)</f>
        <v>116253.00966650007</v>
      </c>
      <c r="Q31" s="40">
        <f t="shared" si="73"/>
        <v>89516.753054599962</v>
      </c>
      <c r="R31" s="40">
        <f t="shared" ref="R31:S31" si="74">SUM(R32,R36)</f>
        <v>193045.42635939986</v>
      </c>
      <c r="S31" s="40">
        <f t="shared" si="74"/>
        <v>175328.05645399998</v>
      </c>
      <c r="T31" s="40">
        <f t="shared" ref="T31:U31" si="75">SUM(T32,T36)</f>
        <v>346320.82534620003</v>
      </c>
      <c r="U31" s="40">
        <f t="shared" si="75"/>
        <v>185555.47942580003</v>
      </c>
      <c r="V31" s="40">
        <f t="shared" ref="V31:W31" si="76">SUM(V32,V36)</f>
        <v>158079.79393979994</v>
      </c>
      <c r="W31" s="40">
        <f t="shared" si="76"/>
        <v>377038.36405820004</v>
      </c>
      <c r="X31" s="40">
        <f t="shared" ref="X31:Y31" si="77">SUM(X32,X36)</f>
        <v>134108.9242103</v>
      </c>
      <c r="Y31" s="40">
        <f t="shared" si="77"/>
        <v>232973.09982939973</v>
      </c>
      <c r="Z31" s="40">
        <f t="shared" ref="Z31:AB31" si="78">SUM(Z32,Z36)</f>
        <v>292592.96161780006</v>
      </c>
      <c r="AA31" s="40">
        <f t="shared" si="78"/>
        <v>406134.18246080022</v>
      </c>
      <c r="AB31" s="40">
        <f t="shared" si="78"/>
        <v>65544.911184500001</v>
      </c>
      <c r="AC31" s="40">
        <f t="shared" ref="AC31:AD31" si="79">SUM(AC32,AC36)</f>
        <v>190950.54095999998</v>
      </c>
      <c r="AD31" s="40">
        <f t="shared" si="79"/>
        <v>420515.98479000002</v>
      </c>
      <c r="AE31" s="40">
        <f t="shared" ref="AE31:AF31" si="80">SUM(AE32,AE36)</f>
        <v>164301.76653000005</v>
      </c>
      <c r="AF31" s="40">
        <f t="shared" si="80"/>
        <v>336639.26193999988</v>
      </c>
      <c r="AG31" s="40">
        <f t="shared" ref="AG31:AH31" si="81">SUM(AG32,AG36)</f>
        <v>152654.70591999998</v>
      </c>
      <c r="AH31" s="40">
        <f t="shared" si="81"/>
        <v>331650.75055999996</v>
      </c>
      <c r="AI31" s="40">
        <f t="shared" ref="AI31:AJ31" si="82">SUM(AI32,AI36)</f>
        <v>320842.9149300002</v>
      </c>
      <c r="AJ31" s="40">
        <f t="shared" si="82"/>
        <v>101821.42165999998</v>
      </c>
      <c r="AK31" s="16"/>
      <c r="AL31" s="42">
        <f>SUM(AL32,AL36)</f>
        <v>341594.78532619996</v>
      </c>
      <c r="AM31" s="42">
        <f>SUM(AM32,AM36)</f>
        <v>471684.79206220014</v>
      </c>
      <c r="AN31" s="42">
        <f>SUM(AN32,AN36)</f>
        <v>576264</v>
      </c>
      <c r="AO31" s="42">
        <f>SUM(AO32,AO36)</f>
        <v>508596.03945449996</v>
      </c>
      <c r="AP31" s="42">
        <f>SUM(AP32,AP36)</f>
        <v>541308.81665174989</v>
      </c>
      <c r="AQ31" s="40">
        <f t="shared" ref="AQ31:AR31" si="83">SUM(AQ32,AQ36)</f>
        <v>865284.15516579989</v>
      </c>
      <c r="AR31" s="40">
        <f t="shared" si="83"/>
        <v>1036713.3497156997</v>
      </c>
      <c r="AS31" s="40">
        <f t="shared" ref="AS31:AT31" si="84">SUM(AS32,AS36)</f>
        <v>1083145.6193953003</v>
      </c>
      <c r="AT31" s="40">
        <f t="shared" si="84"/>
        <v>985246.48494999972</v>
      </c>
      <c r="AU31" s="40">
        <f t="shared" ref="AU31" si="85">SUM(AU32,AU36)</f>
        <v>422664.3365900002</v>
      </c>
    </row>
    <row r="32" spans="1:52" s="28" customFormat="1" ht="13.5" hidden="1" customHeight="1" outlineLevel="1">
      <c r="A32" s="29" t="s">
        <v>58</v>
      </c>
      <c r="B32" s="29" t="s">
        <v>57</v>
      </c>
      <c r="C32" s="29" t="s">
        <v>2</v>
      </c>
      <c r="D32" s="29" t="s">
        <v>16</v>
      </c>
      <c r="E32" s="29"/>
      <c r="F32" s="31" t="str">
        <f>IF(Menu!$G$10="English",A32,B32)</f>
        <v>Lançamento</v>
      </c>
      <c r="G32" s="28" t="str">
        <f>IF(Menu!$G$10="English",C32,D32)</f>
        <v>R$ milhares</v>
      </c>
      <c r="H32" s="40">
        <f t="shared" ref="H32:O32" si="86">SUM(H33:H35)</f>
        <v>210249.69713940003</v>
      </c>
      <c r="I32" s="40">
        <f t="shared" si="86"/>
        <v>231637.77568000002</v>
      </c>
      <c r="J32" s="40">
        <f t="shared" si="86"/>
        <v>340220</v>
      </c>
      <c r="K32" s="40">
        <f t="shared" si="86"/>
        <v>55839.13403999999</v>
      </c>
      <c r="L32" s="40">
        <f t="shared" si="86"/>
        <v>152795.99739999999</v>
      </c>
      <c r="M32" s="40">
        <f t="shared" si="86"/>
        <v>33394</v>
      </c>
      <c r="N32" s="40">
        <f t="shared" si="86"/>
        <v>13763.8</v>
      </c>
      <c r="O32" s="40">
        <f t="shared" si="86"/>
        <v>131467.58949000004</v>
      </c>
      <c r="P32" s="40">
        <f t="shared" ref="P32:Q32" si="87">SUM(P33:P35)</f>
        <v>11627.25109</v>
      </c>
      <c r="Q32" s="40">
        <f t="shared" si="87"/>
        <v>38678.943509999997</v>
      </c>
      <c r="R32" s="40">
        <f t="shared" ref="R32:S32" si="88">SUM(R33:R35)</f>
        <v>65406.747460000028</v>
      </c>
      <c r="S32" s="40">
        <f t="shared" si="88"/>
        <v>159232.23136070004</v>
      </c>
      <c r="T32" s="40">
        <f t="shared" ref="T32:U32" si="89">SUM(T33:T35)</f>
        <v>87758.163149999993</v>
      </c>
      <c r="U32" s="40">
        <f t="shared" si="89"/>
        <v>63726.276345000013</v>
      </c>
      <c r="V32" s="40">
        <f t="shared" ref="V32:W32" si="90">SUM(V33:V35)</f>
        <v>64613.481059400016</v>
      </c>
      <c r="W32" s="40">
        <f t="shared" si="90"/>
        <v>161543.72540999998</v>
      </c>
      <c r="X32" s="40">
        <f t="shared" ref="X32:Y32" si="91">SUM(X33:X35)</f>
        <v>0</v>
      </c>
      <c r="Y32" s="40">
        <f t="shared" si="91"/>
        <v>121653.61145999988</v>
      </c>
      <c r="Z32" s="40">
        <f t="shared" ref="Z32:AB32" si="92">SUM(Z33:Z35)</f>
        <v>95824.137740000006</v>
      </c>
      <c r="AA32" s="40">
        <f t="shared" si="92"/>
        <v>219570.12421000001</v>
      </c>
      <c r="AB32" s="40">
        <f t="shared" si="92"/>
        <v>0</v>
      </c>
      <c r="AC32" s="40">
        <f t="shared" ref="AC32:AD32" si="93">SUM(AC33:AC35)</f>
        <v>129814.06754</v>
      </c>
      <c r="AD32" s="40">
        <f t="shared" si="93"/>
        <v>312624.97788999981</v>
      </c>
      <c r="AE32" s="40">
        <f t="shared" ref="AE32:AF32" si="94">SUM(AE33:AE35)</f>
        <v>0</v>
      </c>
      <c r="AF32" s="40">
        <f t="shared" si="94"/>
        <v>110390.82553</v>
      </c>
      <c r="AG32" s="40">
        <f t="shared" ref="AG32:AH32" si="95">SUM(AG33:AG35)</f>
        <v>57502.107740000007</v>
      </c>
      <c r="AH32" s="40">
        <f t="shared" si="95"/>
        <v>217827.60911000002</v>
      </c>
      <c r="AI32" s="40">
        <f t="shared" ref="AI32:AJ32" si="96">SUM(AI33:AI35)</f>
        <v>82113.844169999997</v>
      </c>
      <c r="AJ32" s="40">
        <f t="shared" si="96"/>
        <v>17516.179740000003</v>
      </c>
      <c r="AK32" s="16"/>
      <c r="AL32" s="40">
        <f>SUM(AL33:AL35)</f>
        <v>210249.69713940003</v>
      </c>
      <c r="AM32" s="40">
        <f>SUM(AM33:AM35)</f>
        <v>231637.77568000002</v>
      </c>
      <c r="AN32" s="40">
        <f>SUM(AN33:AN35)</f>
        <v>340220</v>
      </c>
      <c r="AO32" s="40">
        <f>SUM(AO33:AO35)</f>
        <v>255792.93143999999</v>
      </c>
      <c r="AP32" s="40">
        <f>SUM(AP33:AP35)</f>
        <v>247180.53155000004</v>
      </c>
      <c r="AQ32" s="40">
        <f t="shared" ref="AQ32:AR32" si="97">SUM(AQ33:AQ35)</f>
        <v>375330.15191510005</v>
      </c>
      <c r="AR32" s="40">
        <f t="shared" si="97"/>
        <v>379021.47460999986</v>
      </c>
      <c r="AS32" s="40">
        <f t="shared" ref="AS32:AT32" si="98">SUM(AS33:AS35)</f>
        <v>662009.16963999986</v>
      </c>
      <c r="AT32" s="40">
        <f t="shared" si="98"/>
        <v>385720.54238</v>
      </c>
      <c r="AU32" s="40">
        <f t="shared" ref="AU32" si="99">SUM(AU33:AU35)</f>
        <v>99630.023910000004</v>
      </c>
    </row>
    <row r="33" spans="1:47" ht="13.5" hidden="1" customHeight="1" outlineLevel="2">
      <c r="A33" s="26" t="s">
        <v>334</v>
      </c>
      <c r="B33" s="26" t="s">
        <v>331</v>
      </c>
      <c r="C33" s="26" t="s">
        <v>2</v>
      </c>
      <c r="D33" s="26" t="s">
        <v>16</v>
      </c>
      <c r="E33" s="26" t="s">
        <v>254</v>
      </c>
      <c r="F33" s="33" t="str">
        <f>IF(Menu!$G$10="English",A33,B33)</f>
        <v>Incorporadora</v>
      </c>
      <c r="G33" s="27" t="str">
        <f>IF(Menu!$G$10="English",C33,D33)</f>
        <v>R$ milhares</v>
      </c>
      <c r="H33" s="41">
        <v>196159.02927000003</v>
      </c>
      <c r="I33" s="41">
        <v>229203.61047000001</v>
      </c>
      <c r="J33" s="41">
        <v>299905</v>
      </c>
      <c r="K33" s="41">
        <v>19739.950899999989</v>
      </c>
      <c r="L33" s="41">
        <v>147348</v>
      </c>
      <c r="M33" s="41">
        <v>33394</v>
      </c>
      <c r="N33" s="41">
        <v>13763.8</v>
      </c>
      <c r="O33" s="41">
        <v>58831.011900000005</v>
      </c>
      <c r="P33" s="41">
        <v>11627.25109</v>
      </c>
      <c r="Q33" s="41">
        <v>38678.943509999997</v>
      </c>
      <c r="R33" s="41">
        <v>65406.747460000028</v>
      </c>
      <c r="S33" s="122">
        <v>79626.028390000007</v>
      </c>
      <c r="T33" s="122">
        <v>83263.73917999999</v>
      </c>
      <c r="U33" s="122">
        <v>38194.926480000002</v>
      </c>
      <c r="V33" s="122">
        <v>34554.739379999999</v>
      </c>
      <c r="W33" s="122">
        <v>161543.72540999998</v>
      </c>
      <c r="X33" s="41">
        <v>0</v>
      </c>
      <c r="Y33" s="122">
        <v>107611.01101999989</v>
      </c>
      <c r="Z33" s="41">
        <v>0</v>
      </c>
      <c r="AA33" s="122">
        <v>219570.12421000001</v>
      </c>
      <c r="AB33" s="41">
        <v>0</v>
      </c>
      <c r="AC33" s="122">
        <v>129814.06754</v>
      </c>
      <c r="AD33" s="122">
        <v>32948.800880000003</v>
      </c>
      <c r="AE33" s="41">
        <v>0</v>
      </c>
      <c r="AF33" s="41">
        <v>110390.82553</v>
      </c>
      <c r="AG33" s="41">
        <v>32428.971720000001</v>
      </c>
      <c r="AH33" s="41">
        <v>135164.27698999998</v>
      </c>
      <c r="AI33" s="41">
        <v>62955.408509999994</v>
      </c>
      <c r="AJ33" s="41">
        <v>17516.179740000003</v>
      </c>
      <c r="AK33" s="16"/>
      <c r="AL33" s="41">
        <f>H33</f>
        <v>196159.02927000003</v>
      </c>
      <c r="AM33" s="41">
        <f>I33</f>
        <v>229203.61047000001</v>
      </c>
      <c r="AN33" s="41">
        <f>J33</f>
        <v>299905</v>
      </c>
      <c r="AO33" s="41">
        <f>SUM(K33:N33)</f>
        <v>214245.75089999998</v>
      </c>
      <c r="AP33" s="62">
        <f>SUM(O33:R33)</f>
        <v>174543.95396000001</v>
      </c>
      <c r="AQ33" s="41">
        <f t="shared" ref="AQ33:AQ35" si="100">SUM(S33:V33)</f>
        <v>235639.43342999998</v>
      </c>
      <c r="AR33" s="41">
        <f>SUM(W33:Z33)</f>
        <v>269154.73642999987</v>
      </c>
      <c r="AS33" s="41">
        <f t="shared" ref="AS33:AS35" si="101">AA33+AB33+AC33+AD33</f>
        <v>382332.99262999999</v>
      </c>
      <c r="AT33" s="41">
        <f>AE33+AF33+AG33+AH33</f>
        <v>277984.07423999999</v>
      </c>
      <c r="AU33" s="41">
        <f>SUM(AI33:AJ33)</f>
        <v>80471.588250000001</v>
      </c>
    </row>
    <row r="34" spans="1:47" ht="13.5" hidden="1" customHeight="1" outlineLevel="2">
      <c r="A34" s="26" t="s">
        <v>187</v>
      </c>
      <c r="B34" s="26" t="s">
        <v>332</v>
      </c>
      <c r="C34" s="26" t="s">
        <v>2</v>
      </c>
      <c r="D34" s="26" t="s">
        <v>16</v>
      </c>
      <c r="E34" s="26" t="s">
        <v>255</v>
      </c>
      <c r="F34" s="33" t="str">
        <f>IF(Menu!$G$10="English",A34,B34)</f>
        <v>Urbanizadora</v>
      </c>
      <c r="G34" s="27" t="str">
        <f>IF(Menu!$G$10="English",C34,D34)</f>
        <v>R$ milhares</v>
      </c>
      <c r="H34" s="41">
        <v>14090.6678694</v>
      </c>
      <c r="I34" s="41">
        <v>2434.1652100000006</v>
      </c>
      <c r="J34" s="41">
        <v>19421</v>
      </c>
      <c r="K34" s="41">
        <v>36099.183140000001</v>
      </c>
      <c r="L34" s="41">
        <v>0</v>
      </c>
      <c r="M34" s="41">
        <v>0</v>
      </c>
      <c r="N34" s="41">
        <v>0</v>
      </c>
      <c r="O34" s="41">
        <v>72636.57759000003</v>
      </c>
      <c r="P34" s="41">
        <v>0</v>
      </c>
      <c r="Q34" s="41">
        <v>0</v>
      </c>
      <c r="R34" s="41">
        <v>0</v>
      </c>
      <c r="S34" s="122">
        <v>73492.927980700028</v>
      </c>
      <c r="T34" s="41">
        <v>0</v>
      </c>
      <c r="U34" s="41">
        <v>25531.349865000011</v>
      </c>
      <c r="V34" s="41">
        <v>30058.741679400013</v>
      </c>
      <c r="W34" s="41">
        <v>0</v>
      </c>
      <c r="X34" s="41">
        <v>0</v>
      </c>
      <c r="Y34" s="41">
        <v>14042.60044</v>
      </c>
      <c r="Z34" s="41">
        <v>95824.137740000006</v>
      </c>
      <c r="AA34" s="41">
        <v>0</v>
      </c>
      <c r="AB34" s="41">
        <v>0</v>
      </c>
      <c r="AC34" s="41">
        <v>0</v>
      </c>
      <c r="AD34" s="41">
        <v>268097.20170999982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16"/>
      <c r="AL34" s="41">
        <f>H34</f>
        <v>14090.6678694</v>
      </c>
      <c r="AM34" s="41">
        <f>I34</f>
        <v>2434.1652100000006</v>
      </c>
      <c r="AN34" s="41">
        <f>J34</f>
        <v>19421</v>
      </c>
      <c r="AO34" s="41">
        <f>SUM(K34:N34)</f>
        <v>36099.183140000001</v>
      </c>
      <c r="AP34" s="62">
        <f>SUM(O34:R34)</f>
        <v>72636.57759000003</v>
      </c>
      <c r="AQ34" s="41">
        <f t="shared" si="100"/>
        <v>129083.01952510006</v>
      </c>
      <c r="AR34" s="41">
        <f t="shared" ref="AR34:AR35" si="102">SUM(W34:Z34)</f>
        <v>109866.73818</v>
      </c>
      <c r="AS34" s="41">
        <f t="shared" si="101"/>
        <v>268097.20170999982</v>
      </c>
      <c r="AT34" s="41">
        <f t="shared" ref="AT34:AT39" si="103">AE34+AF34+AG34+AH34</f>
        <v>0</v>
      </c>
      <c r="AU34" s="41">
        <f t="shared" ref="AU34:AU35" si="104">SUM(AI34:AJ34)</f>
        <v>0</v>
      </c>
    </row>
    <row r="35" spans="1:47" ht="13.5" hidden="1" customHeight="1" outlineLevel="2">
      <c r="A35" s="26" t="s">
        <v>333</v>
      </c>
      <c r="B35" s="26" t="s">
        <v>333</v>
      </c>
      <c r="C35" s="26" t="s">
        <v>2</v>
      </c>
      <c r="D35" s="26" t="s">
        <v>16</v>
      </c>
      <c r="E35" s="26" t="s">
        <v>256</v>
      </c>
      <c r="F35" s="33" t="str">
        <f>IF(Menu!$G$10="English",A35,B35)</f>
        <v>Open</v>
      </c>
      <c r="G35" s="27" t="str">
        <f>IF(Menu!$G$10="English",C35,D35)</f>
        <v>R$ milhares</v>
      </c>
      <c r="H35" s="41">
        <v>0</v>
      </c>
      <c r="I35" s="41">
        <v>0</v>
      </c>
      <c r="J35" s="41">
        <v>20894</v>
      </c>
      <c r="K35" s="41">
        <v>0</v>
      </c>
      <c r="L35" s="41">
        <v>5447.9974000000011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122">
        <v>6113.274989999999</v>
      </c>
      <c r="T35" s="122">
        <v>4494.4239700000007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11578.975299999998</v>
      </c>
      <c r="AE35" s="41">
        <v>0</v>
      </c>
      <c r="AF35" s="41">
        <v>0</v>
      </c>
      <c r="AG35" s="41">
        <v>25073.136020000005</v>
      </c>
      <c r="AH35" s="41">
        <v>82663.332120000021</v>
      </c>
      <c r="AI35" s="41">
        <v>19158.435660000003</v>
      </c>
      <c r="AJ35" s="41">
        <v>0</v>
      </c>
      <c r="AK35" s="16"/>
      <c r="AL35" s="41">
        <f>H35</f>
        <v>0</v>
      </c>
      <c r="AM35" s="41">
        <f>I35</f>
        <v>0</v>
      </c>
      <c r="AN35" s="41">
        <f>J35</f>
        <v>20894</v>
      </c>
      <c r="AO35" s="41">
        <f>SUM(K35:N35)</f>
        <v>5447.9974000000011</v>
      </c>
      <c r="AP35" s="62">
        <f>SUM(O35:R35)</f>
        <v>0</v>
      </c>
      <c r="AQ35" s="41">
        <f t="shared" si="100"/>
        <v>10607.69896</v>
      </c>
      <c r="AR35" s="41">
        <f t="shared" si="102"/>
        <v>0</v>
      </c>
      <c r="AS35" s="41">
        <f t="shared" si="101"/>
        <v>11578.975299999998</v>
      </c>
      <c r="AT35" s="41">
        <f t="shared" si="103"/>
        <v>107736.46814000003</v>
      </c>
      <c r="AU35" s="41">
        <f t="shared" si="104"/>
        <v>19158.435660000003</v>
      </c>
    </row>
    <row r="36" spans="1:47" ht="13.5" hidden="1" customHeight="1" outlineLevel="1">
      <c r="A36" s="29" t="s">
        <v>59</v>
      </c>
      <c r="B36" s="29" t="s">
        <v>174</v>
      </c>
      <c r="C36" s="29" t="s">
        <v>2</v>
      </c>
      <c r="D36" s="29" t="s">
        <v>16</v>
      </c>
      <c r="E36" s="29"/>
      <c r="F36" s="31" t="str">
        <f>IF(Menu!$G$10="English",A36,B36)</f>
        <v>Remanescente</v>
      </c>
      <c r="G36" s="28" t="str">
        <f>IF(Menu!$G$10="English",C36,D36)</f>
        <v>R$ milhares</v>
      </c>
      <c r="H36" s="40">
        <f t="shared" ref="H36:O36" si="105">SUM(H37:H39)</f>
        <v>131345.08818679996</v>
      </c>
      <c r="I36" s="40">
        <f t="shared" si="105"/>
        <v>240047.01638220012</v>
      </c>
      <c r="J36" s="40">
        <f t="shared" si="105"/>
        <v>236044</v>
      </c>
      <c r="K36" s="40">
        <f t="shared" si="105"/>
        <v>47733.843724500002</v>
      </c>
      <c r="L36" s="40">
        <f t="shared" si="105"/>
        <v>80875.964289999989</v>
      </c>
      <c r="M36" s="40">
        <f t="shared" si="105"/>
        <v>101299</v>
      </c>
      <c r="N36" s="40">
        <f t="shared" si="105"/>
        <v>22894.3</v>
      </c>
      <c r="O36" s="40">
        <f t="shared" si="105"/>
        <v>11026.038081249968</v>
      </c>
      <c r="P36" s="40">
        <f t="shared" ref="P36:Q36" si="106">SUM(P37:P39)</f>
        <v>104625.75857650007</v>
      </c>
      <c r="Q36" s="40">
        <f t="shared" si="106"/>
        <v>50837.809544599964</v>
      </c>
      <c r="R36" s="40">
        <f t="shared" ref="R36:S36" si="107">SUM(R37:R39)</f>
        <v>127638.67889939982</v>
      </c>
      <c r="S36" s="40">
        <f t="shared" si="107"/>
        <v>16095.825093299924</v>
      </c>
      <c r="T36" s="40">
        <f t="shared" ref="T36:U36" si="108">SUM(T37:T39)</f>
        <v>258562.66219620005</v>
      </c>
      <c r="U36" s="40">
        <f t="shared" si="108"/>
        <v>121829.20308080001</v>
      </c>
      <c r="V36" s="40">
        <f t="shared" ref="V36:W36" si="109">SUM(V37:V39)</f>
        <v>93466.312880399913</v>
      </c>
      <c r="W36" s="40">
        <f t="shared" si="109"/>
        <v>215494.63864820002</v>
      </c>
      <c r="X36" s="40">
        <f t="shared" ref="X36:Y36" si="110">SUM(X37:X39)</f>
        <v>134108.9242103</v>
      </c>
      <c r="Y36" s="40">
        <f t="shared" si="110"/>
        <v>111319.48836939983</v>
      </c>
      <c r="Z36" s="40">
        <f t="shared" ref="Z36:AB36" si="111">SUM(Z37:Z39)</f>
        <v>196768.82387780005</v>
      </c>
      <c r="AA36" s="40">
        <f t="shared" si="111"/>
        <v>186564.05825080021</v>
      </c>
      <c r="AB36" s="40">
        <f t="shared" si="111"/>
        <v>65544.911184500001</v>
      </c>
      <c r="AC36" s="40">
        <f t="shared" ref="AC36:AD36" si="112">SUM(AC37:AC39)</f>
        <v>61136.473419999973</v>
      </c>
      <c r="AD36" s="40">
        <f t="shared" si="112"/>
        <v>107891.00690000023</v>
      </c>
      <c r="AE36" s="40">
        <f t="shared" ref="AE36:AF36" si="113">SUM(AE37:AE39)</f>
        <v>164301.76653000005</v>
      </c>
      <c r="AF36" s="40">
        <f t="shared" si="113"/>
        <v>226248.43640999985</v>
      </c>
      <c r="AG36" s="40">
        <f t="shared" ref="AG36:AH36" si="114">SUM(AG37:AG39)</f>
        <v>95152.598179999986</v>
      </c>
      <c r="AH36" s="40">
        <f t="shared" si="114"/>
        <v>113823.14144999991</v>
      </c>
      <c r="AI36" s="40">
        <f t="shared" ref="AI36:AJ36" si="115">SUM(AI37:AI39)</f>
        <v>238729.07076000021</v>
      </c>
      <c r="AJ36" s="40">
        <f t="shared" si="115"/>
        <v>84305.241919999971</v>
      </c>
      <c r="AK36" s="16"/>
      <c r="AL36" s="40">
        <f>SUM(AL37:AL39)</f>
        <v>131345.08818679996</v>
      </c>
      <c r="AM36" s="40">
        <f>SUM(AM37:AM39)</f>
        <v>240047.01638220012</v>
      </c>
      <c r="AN36" s="40">
        <f>SUM(AN37:AN39)</f>
        <v>236044</v>
      </c>
      <c r="AO36" s="40">
        <f>SUM(AO37:AO39)</f>
        <v>252803.1080145</v>
      </c>
      <c r="AP36" s="40">
        <f>SUM(AP37:AP39)</f>
        <v>294128.28510174982</v>
      </c>
      <c r="AQ36" s="40">
        <f t="shared" ref="AQ36:AR36" si="116">SUM(AQ37:AQ39)</f>
        <v>489954.0032506999</v>
      </c>
      <c r="AR36" s="40">
        <f t="shared" si="116"/>
        <v>657691.87510569987</v>
      </c>
      <c r="AS36" s="40">
        <f t="shared" ref="AS36:AT36" si="117">SUM(AS37:AS39)</f>
        <v>421136.44975530048</v>
      </c>
      <c r="AT36" s="40">
        <f t="shared" si="117"/>
        <v>599525.94256999972</v>
      </c>
      <c r="AU36" s="40">
        <f t="shared" ref="AU36" si="118">SUM(AU37:AU39)</f>
        <v>323034.31268000021</v>
      </c>
    </row>
    <row r="37" spans="1:47" ht="13.5" hidden="1" customHeight="1" outlineLevel="2">
      <c r="A37" s="26" t="s">
        <v>334</v>
      </c>
      <c r="B37" s="26" t="s">
        <v>331</v>
      </c>
      <c r="C37" s="26" t="s">
        <v>2</v>
      </c>
      <c r="D37" s="26" t="s">
        <v>16</v>
      </c>
      <c r="E37" s="26" t="s">
        <v>257</v>
      </c>
      <c r="F37" s="33" t="str">
        <f>IF(Menu!$G$10="English",A37,B37)</f>
        <v>Incorporadora</v>
      </c>
      <c r="G37" s="27" t="str">
        <f>IF(Menu!$G$10="English",C37,D37)</f>
        <v>R$ milhares</v>
      </c>
      <c r="H37" s="101">
        <v>116351.53753999995</v>
      </c>
      <c r="I37" s="101">
        <v>219268.23799000011</v>
      </c>
      <c r="J37" s="101">
        <v>215116</v>
      </c>
      <c r="K37" s="101">
        <v>34703.518429999989</v>
      </c>
      <c r="L37" s="101">
        <v>74065</v>
      </c>
      <c r="M37" s="101">
        <v>77388</v>
      </c>
      <c r="N37" s="41">
        <v>386.30000000000018</v>
      </c>
      <c r="O37" s="101">
        <v>-3126.3863400000259</v>
      </c>
      <c r="P37" s="101">
        <v>96218.622330000071</v>
      </c>
      <c r="Q37" s="101">
        <v>40665.615059999967</v>
      </c>
      <c r="R37" s="101">
        <v>120273.94742999983</v>
      </c>
      <c r="S37" s="149">
        <v>15375.82537999998</v>
      </c>
      <c r="T37" s="122">
        <v>241907.90341000006</v>
      </c>
      <c r="U37" s="122">
        <v>105804.55992000003</v>
      </c>
      <c r="V37" s="122">
        <v>70864.144859999957</v>
      </c>
      <c r="W37" s="122">
        <v>188854.77134000001</v>
      </c>
      <c r="X37" s="122">
        <v>112667.9773</v>
      </c>
      <c r="Y37" s="122">
        <v>103362.92409999981</v>
      </c>
      <c r="Z37" s="122">
        <v>186446.30119999999</v>
      </c>
      <c r="AA37" s="122">
        <v>172092.53583000021</v>
      </c>
      <c r="AB37" s="122">
        <v>56736.587399999997</v>
      </c>
      <c r="AC37" s="122">
        <v>17779.59133999997</v>
      </c>
      <c r="AD37" s="122">
        <v>149118.44079999995</v>
      </c>
      <c r="AE37" s="41">
        <v>140276.64778000006</v>
      </c>
      <c r="AF37" s="41">
        <v>214034.72661999983</v>
      </c>
      <c r="AG37" s="41">
        <v>79805.505509999974</v>
      </c>
      <c r="AH37" s="41">
        <v>103511.52507999998</v>
      </c>
      <c r="AI37" s="41">
        <v>214628.72843000019</v>
      </c>
      <c r="AJ37" s="41">
        <v>52662.884879999961</v>
      </c>
      <c r="AK37" s="16"/>
      <c r="AL37" s="41">
        <f>H37</f>
        <v>116351.53753999995</v>
      </c>
      <c r="AM37" s="41">
        <f>I37</f>
        <v>219268.23799000011</v>
      </c>
      <c r="AN37" s="41">
        <f>J37</f>
        <v>215116</v>
      </c>
      <c r="AO37" s="41">
        <f>SUM(K37:N37)</f>
        <v>186542.81842999998</v>
      </c>
      <c r="AP37" s="62">
        <f>SUM(O37:R37)</f>
        <v>254031.79847999982</v>
      </c>
      <c r="AQ37" s="41">
        <f t="shared" ref="AQ37:AQ39" si="119">SUM(S37:V37)</f>
        <v>433952.43356999999</v>
      </c>
      <c r="AR37" s="41">
        <f t="shared" ref="AR37:AR39" si="120">SUM(W37:Z37)</f>
        <v>591331.97393999982</v>
      </c>
      <c r="AS37" s="41">
        <f t="shared" ref="AS37:AS39" si="121">AA37+AB37+AC37+AD37</f>
        <v>395727.15537000017</v>
      </c>
      <c r="AT37" s="41">
        <f t="shared" si="103"/>
        <v>537628.40498999984</v>
      </c>
      <c r="AU37" s="41">
        <f t="shared" ref="AU37:AU39" si="122">SUM(AI37:AJ37)</f>
        <v>267291.61331000016</v>
      </c>
    </row>
    <row r="38" spans="1:47" ht="13.5" hidden="1" customHeight="1" outlineLevel="2">
      <c r="A38" s="26" t="s">
        <v>187</v>
      </c>
      <c r="B38" s="26" t="s">
        <v>332</v>
      </c>
      <c r="C38" s="26" t="s">
        <v>2</v>
      </c>
      <c r="D38" s="26" t="s">
        <v>16</v>
      </c>
      <c r="E38" s="26" t="s">
        <v>258</v>
      </c>
      <c r="F38" s="33" t="str">
        <f>IF(Menu!$G$10="English",A38,B38)</f>
        <v>Urbanizadora</v>
      </c>
      <c r="G38" s="27" t="str">
        <f>IF(Menu!$G$10="English",C38,D38)</f>
        <v>R$ milhares</v>
      </c>
      <c r="H38" s="41">
        <v>14993.550646800008</v>
      </c>
      <c r="I38" s="41">
        <v>20778.778392200009</v>
      </c>
      <c r="J38" s="41">
        <v>20928</v>
      </c>
      <c r="K38" s="41">
        <v>3484.5447245000105</v>
      </c>
      <c r="L38" s="41">
        <v>2811</v>
      </c>
      <c r="M38" s="41">
        <v>18246</v>
      </c>
      <c r="N38" s="41">
        <v>19005</v>
      </c>
      <c r="O38" s="41">
        <v>9576.0543512499953</v>
      </c>
      <c r="P38" s="41">
        <v>2462.9604064999976</v>
      </c>
      <c r="Q38" s="41">
        <v>8197.1943145999994</v>
      </c>
      <c r="R38" s="41">
        <v>2319.1145993999999</v>
      </c>
      <c r="S38" s="149">
        <v>-2177.7331767000555</v>
      </c>
      <c r="T38" s="122">
        <v>344.06731620000011</v>
      </c>
      <c r="U38" s="122">
        <v>2490.8906807999911</v>
      </c>
      <c r="V38" s="122">
        <v>10414.806310399965</v>
      </c>
      <c r="W38" s="122">
        <v>10285.2228982</v>
      </c>
      <c r="X38" s="122">
        <v>12718.921770300003</v>
      </c>
      <c r="Y38" s="122">
        <v>9740.5776894000119</v>
      </c>
      <c r="Z38" s="122">
        <v>7822.7139878000744</v>
      </c>
      <c r="AA38" s="41">
        <v>15475.528210800001</v>
      </c>
      <c r="AB38" s="41">
        <v>8464.8421745000014</v>
      </c>
      <c r="AC38" s="41">
        <v>18607.37557</v>
      </c>
      <c r="AD38" s="41">
        <v>-46326.909819999724</v>
      </c>
      <c r="AE38" s="41">
        <v>17080.873589999996</v>
      </c>
      <c r="AF38" s="41">
        <v>2231.3290400000001</v>
      </c>
      <c r="AG38" s="41">
        <v>5694.8835200000003</v>
      </c>
      <c r="AH38" s="41">
        <v>1556.4656</v>
      </c>
      <c r="AI38" s="41">
        <v>-275.27845999999903</v>
      </c>
      <c r="AJ38" s="41">
        <v>-3849.6528700000013</v>
      </c>
      <c r="AK38" s="16"/>
      <c r="AL38" s="41">
        <f>H38</f>
        <v>14993.550646800008</v>
      </c>
      <c r="AM38" s="41">
        <f>I38</f>
        <v>20778.778392200009</v>
      </c>
      <c r="AN38" s="41">
        <f>J38</f>
        <v>20928</v>
      </c>
      <c r="AO38" s="41">
        <f>SUM(K38:N38)</f>
        <v>43546.54472450001</v>
      </c>
      <c r="AP38" s="62">
        <f>SUM(O38:R38)</f>
        <v>22555.323671749993</v>
      </c>
      <c r="AQ38" s="41">
        <f t="shared" si="119"/>
        <v>11072.031130699901</v>
      </c>
      <c r="AR38" s="41">
        <f t="shared" si="120"/>
        <v>40567.436345700087</v>
      </c>
      <c r="AS38" s="41">
        <f t="shared" si="121"/>
        <v>-3779.1638646997162</v>
      </c>
      <c r="AT38" s="41">
        <f t="shared" si="103"/>
        <v>26563.551749999995</v>
      </c>
      <c r="AU38" s="41">
        <f t="shared" si="122"/>
        <v>-4124.9313300000003</v>
      </c>
    </row>
    <row r="39" spans="1:47" ht="13.5" hidden="1" customHeight="1" outlineLevel="2">
      <c r="A39" s="26" t="s">
        <v>333</v>
      </c>
      <c r="B39" s="26" t="s">
        <v>333</v>
      </c>
      <c r="C39" s="26" t="s">
        <v>2</v>
      </c>
      <c r="D39" s="26" t="s">
        <v>16</v>
      </c>
      <c r="E39" s="26" t="s">
        <v>259</v>
      </c>
      <c r="F39" s="33" t="str">
        <f>IF(Menu!$G$10="English",A39,B39)</f>
        <v>Open</v>
      </c>
      <c r="G39" s="27" t="str">
        <f>IF(Menu!$G$10="English",C39,D39)</f>
        <v>R$ milhares</v>
      </c>
      <c r="H39" s="41">
        <v>0</v>
      </c>
      <c r="I39" s="41">
        <v>0</v>
      </c>
      <c r="J39" s="41">
        <v>0</v>
      </c>
      <c r="K39" s="41">
        <v>9545.7805700000026</v>
      </c>
      <c r="L39" s="41">
        <v>3999.9642899999953</v>
      </c>
      <c r="M39" s="41">
        <v>5665</v>
      </c>
      <c r="N39" s="41">
        <v>3503</v>
      </c>
      <c r="O39" s="41">
        <v>4576.3700699999999</v>
      </c>
      <c r="P39" s="41">
        <v>5944.175839999999</v>
      </c>
      <c r="Q39" s="41">
        <v>1975.0001700000003</v>
      </c>
      <c r="R39" s="41">
        <v>5045.6168699999998</v>
      </c>
      <c r="S39" s="149">
        <v>2897.7328899999998</v>
      </c>
      <c r="T39" s="122">
        <v>16310.691469999998</v>
      </c>
      <c r="U39" s="122">
        <v>13533.752480000001</v>
      </c>
      <c r="V39" s="122">
        <v>12187.361709999999</v>
      </c>
      <c r="W39" s="122">
        <v>16354.644410000001</v>
      </c>
      <c r="X39" s="122">
        <v>8722.0251399999979</v>
      </c>
      <c r="Y39" s="122">
        <v>-1784.0134200000002</v>
      </c>
      <c r="Z39" s="122">
        <v>2499.8086899999998</v>
      </c>
      <c r="AA39" s="41">
        <v>-1004.00579</v>
      </c>
      <c r="AB39" s="41">
        <v>343.48160999999999</v>
      </c>
      <c r="AC39" s="41">
        <v>24749.506509999999</v>
      </c>
      <c r="AD39" s="41">
        <v>5099.4759199999999</v>
      </c>
      <c r="AE39" s="41">
        <v>6944.2451600000013</v>
      </c>
      <c r="AF39" s="41">
        <v>9982.3807500000003</v>
      </c>
      <c r="AG39" s="41">
        <v>9652.2091500000097</v>
      </c>
      <c r="AH39" s="41">
        <v>8755.1507699999365</v>
      </c>
      <c r="AI39" s="41">
        <v>24375.620790000001</v>
      </c>
      <c r="AJ39" s="41">
        <v>35492.009910000008</v>
      </c>
      <c r="AK39" s="16"/>
      <c r="AL39" s="41">
        <f>H39</f>
        <v>0</v>
      </c>
      <c r="AM39" s="41">
        <f>I39</f>
        <v>0</v>
      </c>
      <c r="AN39" s="41">
        <f>J39</f>
        <v>0</v>
      </c>
      <c r="AO39" s="41">
        <f>SUM(K39:N39)</f>
        <v>22713.744859999999</v>
      </c>
      <c r="AP39" s="62">
        <f>SUM(O39:R39)</f>
        <v>17541.162949999998</v>
      </c>
      <c r="AQ39" s="41">
        <f t="shared" si="119"/>
        <v>44929.538549999997</v>
      </c>
      <c r="AR39" s="41">
        <f t="shared" si="120"/>
        <v>25792.464820000001</v>
      </c>
      <c r="AS39" s="41">
        <f t="shared" si="121"/>
        <v>29188.45825</v>
      </c>
      <c r="AT39" s="41">
        <f t="shared" si="103"/>
        <v>35333.985829999947</v>
      </c>
      <c r="AU39" s="41">
        <f t="shared" si="122"/>
        <v>59867.630700000009</v>
      </c>
    </row>
    <row r="40" spans="1:47" ht="13.5" customHeight="1">
      <c r="F40" s="30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6"/>
      <c r="AL40" s="11"/>
      <c r="AM40" s="11"/>
      <c r="AN40" s="11"/>
      <c r="AO40" s="11"/>
      <c r="AP40" s="62">
        <f>SUM(O40:R40)</f>
        <v>0</v>
      </c>
      <c r="AQ40" s="102"/>
      <c r="AR40" s="102"/>
      <c r="AS40" s="102"/>
      <c r="AT40" s="102"/>
      <c r="AU40" s="102"/>
    </row>
    <row r="41" spans="1:47" s="28" customFormat="1" ht="13.5" customHeight="1" collapsed="1">
      <c r="A41" s="29" t="s">
        <v>337</v>
      </c>
      <c r="B41" s="29" t="s">
        <v>338</v>
      </c>
      <c r="C41" s="29" t="s">
        <v>2</v>
      </c>
      <c r="D41" s="29" t="s">
        <v>16</v>
      </c>
      <c r="E41" s="29"/>
      <c r="F41" s="31" t="str">
        <f>IF(Menu!$G$10="English",A41,B41)</f>
        <v>VGV das unidades vendidas (Melnick)</v>
      </c>
      <c r="G41" s="28" t="str">
        <f>IF(Menu!$G$10="English",C41,D41)</f>
        <v>R$ milhares</v>
      </c>
      <c r="H41" s="40">
        <f t="shared" ref="H41:O41" si="123">SUM(H42,H46)</f>
        <v>318198.32355091593</v>
      </c>
      <c r="I41" s="40">
        <f t="shared" si="123"/>
        <v>456980.27635612007</v>
      </c>
      <c r="J41" s="40">
        <f t="shared" si="123"/>
        <v>545423</v>
      </c>
      <c r="K41" s="40">
        <f t="shared" si="123"/>
        <v>83978.988754460035</v>
      </c>
      <c r="L41" s="40">
        <f t="shared" si="123"/>
        <v>230663.96168999997</v>
      </c>
      <c r="M41" s="40">
        <f t="shared" si="123"/>
        <v>126392.35786723986</v>
      </c>
      <c r="N41" s="40">
        <f t="shared" si="123"/>
        <v>31455.8</v>
      </c>
      <c r="O41" s="40">
        <f t="shared" si="123"/>
        <v>109592.46332559</v>
      </c>
      <c r="P41" s="40">
        <f t="shared" ref="P41:Q41" si="124">SUM(P42,P46)</f>
        <v>115117.45465458007</v>
      </c>
      <c r="Q41" s="40">
        <f t="shared" si="124"/>
        <v>81064.983324599962</v>
      </c>
      <c r="R41" s="40">
        <f t="shared" ref="R41" si="125">SUM(R42,R46)</f>
        <v>185457.77480763986</v>
      </c>
      <c r="S41" s="40">
        <f t="shared" ref="S41:T41" si="126">SUM(S42,S46)</f>
        <v>86826.552142225046</v>
      </c>
      <c r="T41" s="40">
        <f t="shared" si="126"/>
        <v>285589.66501367005</v>
      </c>
      <c r="U41" s="40">
        <f t="shared" ref="U41:V41" si="127">SUM(U42,U46)</f>
        <v>151418.07415564003</v>
      </c>
      <c r="V41" s="40">
        <f t="shared" si="127"/>
        <v>122880.04768103996</v>
      </c>
      <c r="W41" s="40">
        <f t="shared" ref="W41:X41" si="128">SUM(W42,W46)</f>
        <v>305288.85631804104</v>
      </c>
      <c r="X41" s="40">
        <f t="shared" si="128"/>
        <v>111162.87954925001</v>
      </c>
      <c r="Y41" s="40">
        <f t="shared" ref="Y41:Z41" si="129">SUM(Y42,Y46)</f>
        <v>177540.16198940991</v>
      </c>
      <c r="Z41" s="40">
        <f t="shared" si="129"/>
        <v>215383.91982052015</v>
      </c>
      <c r="AA41" s="40">
        <f t="shared" ref="AA41:AB41" si="130">SUM(AA42,AA46)</f>
        <v>371977.53030883026</v>
      </c>
      <c r="AB41" s="40">
        <f t="shared" si="130"/>
        <v>60989.970788210012</v>
      </c>
      <c r="AC41" s="40">
        <f t="shared" ref="AC41:AD41" si="131">SUM(AC42,AC46)</f>
        <v>167948.60859815998</v>
      </c>
      <c r="AD41" s="40">
        <f t="shared" si="131"/>
        <v>236148.53476855019</v>
      </c>
      <c r="AE41" s="40">
        <f t="shared" ref="AE41:AF41" si="132">SUM(AE42,AE46)</f>
        <v>130344.73503536993</v>
      </c>
      <c r="AF41" s="40">
        <f t="shared" si="132"/>
        <v>324545.07442046981</v>
      </c>
      <c r="AG41" s="40">
        <f t="shared" ref="AG41:AH41" si="133">SUM(AG42,AG46)</f>
        <v>147430.37161382003</v>
      </c>
      <c r="AH41" s="40">
        <f t="shared" si="133"/>
        <v>324759.88396070991</v>
      </c>
      <c r="AI41" s="40">
        <f t="shared" ref="AI41:AJ41" si="134">SUM(AI42,AI46)</f>
        <v>300298.45481119008</v>
      </c>
      <c r="AJ41" s="40">
        <f t="shared" si="134"/>
        <v>107685.14863307997</v>
      </c>
      <c r="AK41" s="16"/>
      <c r="AL41" s="42">
        <f>SUM(AL42,AL46)</f>
        <v>318198.32355091593</v>
      </c>
      <c r="AM41" s="42">
        <f>SUM(AM42,AM46)</f>
        <v>456980.27635612007</v>
      </c>
      <c r="AN41" s="42">
        <f>SUM(AN42,AN46)</f>
        <v>545423</v>
      </c>
      <c r="AO41" s="42">
        <f>SUM(AO42,AO46)</f>
        <v>472491.10831169988</v>
      </c>
      <c r="AP41" s="42">
        <f>SUM(AP42,AP46)</f>
        <v>491232.67611240991</v>
      </c>
      <c r="AQ41" s="40">
        <f t="shared" ref="AQ41:AR41" si="135">SUM(AQ42,AQ46)</f>
        <v>646714.33899257507</v>
      </c>
      <c r="AR41" s="40">
        <f t="shared" si="135"/>
        <v>809375.81767722126</v>
      </c>
      <c r="AS41" s="40">
        <f t="shared" ref="AS41:AT41" si="136">SUM(AS42,AS46)</f>
        <v>837064.64446375053</v>
      </c>
      <c r="AT41" s="40">
        <f t="shared" si="136"/>
        <v>927080.06503036956</v>
      </c>
      <c r="AU41" s="40">
        <f t="shared" ref="AU41" si="137">SUM(AU42,AU46)</f>
        <v>407983.60344427003</v>
      </c>
    </row>
    <row r="42" spans="1:47" s="28" customFormat="1" ht="13.5" hidden="1" customHeight="1" outlineLevel="1">
      <c r="A42" s="29" t="s">
        <v>58</v>
      </c>
      <c r="B42" s="29" t="s">
        <v>57</v>
      </c>
      <c r="C42" s="29" t="s">
        <v>2</v>
      </c>
      <c r="D42" s="29" t="s">
        <v>16</v>
      </c>
      <c r="E42" s="29"/>
      <c r="F42" s="31" t="str">
        <f>IF(Menu!$G$10="English",A42,B42)</f>
        <v>Lançamento</v>
      </c>
      <c r="G42" s="28" t="str">
        <f>IF(Menu!$G$10="English",C42,D42)</f>
        <v>R$ milhares</v>
      </c>
      <c r="H42" s="40">
        <f t="shared" ref="H42:O42" si="138">SUM(H43:H45)</f>
        <v>149380.29484400002</v>
      </c>
      <c r="I42" s="40">
        <f t="shared" si="138"/>
        <v>230372.00977080001</v>
      </c>
      <c r="J42" s="40">
        <f t="shared" si="138"/>
        <v>329117</v>
      </c>
      <c r="K42" s="40">
        <f t="shared" si="138"/>
        <v>41399.460783999988</v>
      </c>
      <c r="L42" s="40">
        <f t="shared" si="138"/>
        <v>152795.99739999999</v>
      </c>
      <c r="M42" s="40">
        <f t="shared" si="138"/>
        <v>33394</v>
      </c>
      <c r="N42" s="40">
        <f t="shared" si="138"/>
        <v>13763.8</v>
      </c>
      <c r="O42" s="40">
        <f t="shared" si="138"/>
        <v>102412.95845399998</v>
      </c>
      <c r="P42" s="40">
        <f t="shared" ref="P42:Q42" si="139">SUM(P43:P45)</f>
        <v>11627.25109</v>
      </c>
      <c r="Q42" s="40">
        <f t="shared" si="139"/>
        <v>34196.223509999996</v>
      </c>
      <c r="R42" s="40">
        <f t="shared" ref="R42:S42" si="140">SUM(R43:R45)</f>
        <v>65406.747460000028</v>
      </c>
      <c r="S42" s="40">
        <f t="shared" si="140"/>
        <v>71648.813978245002</v>
      </c>
      <c r="T42" s="40">
        <f t="shared" ref="T42:U42" si="141">SUM(T43:T45)</f>
        <v>46126.293559999998</v>
      </c>
      <c r="U42" s="40">
        <f t="shared" si="141"/>
        <v>53513.736398999994</v>
      </c>
      <c r="V42" s="40">
        <f t="shared" ref="V42:W42" si="142">SUM(V43:V45)</f>
        <v>44300.461058699992</v>
      </c>
      <c r="W42" s="40">
        <f t="shared" si="142"/>
        <v>125429.740215</v>
      </c>
      <c r="X42" s="40">
        <f t="shared" ref="X42:Y42" si="143">SUM(X43:X45)</f>
        <v>0</v>
      </c>
      <c r="Y42" s="40">
        <f t="shared" si="143"/>
        <v>91654.073149000062</v>
      </c>
      <c r="Z42" s="40">
        <f t="shared" ref="Z42:AC42" si="144">SUM(Z43:Z45)</f>
        <v>47912.068870000003</v>
      </c>
      <c r="AA42" s="40">
        <f t="shared" si="144"/>
        <v>219570.12421000001</v>
      </c>
      <c r="AB42" s="40">
        <f t="shared" si="144"/>
        <v>0</v>
      </c>
      <c r="AC42" s="40">
        <f t="shared" si="144"/>
        <v>120231.29709000001</v>
      </c>
      <c r="AD42" s="40">
        <f t="shared" ref="AD42:AE42" si="145">SUM(AD43:AD45)</f>
        <v>152065.81187524999</v>
      </c>
      <c r="AE42" s="40">
        <f t="shared" si="145"/>
        <v>0</v>
      </c>
      <c r="AF42" s="40">
        <f t="shared" ref="AF42:AG42" si="146">SUM(AF43:AF45)</f>
        <v>110390.82553</v>
      </c>
      <c r="AG42" s="40">
        <f t="shared" si="146"/>
        <v>57502.107740000007</v>
      </c>
      <c r="AH42" s="40">
        <f t="shared" ref="AH42:AI42" si="147">SUM(AH43:AH45)</f>
        <v>217827.60911000002</v>
      </c>
      <c r="AI42" s="40">
        <f t="shared" si="147"/>
        <v>82113.844169999997</v>
      </c>
      <c r="AJ42" s="40">
        <f t="shared" ref="AJ42" si="148">SUM(AJ43:AJ45)</f>
        <v>17516.179740000003</v>
      </c>
      <c r="AK42" s="16"/>
      <c r="AL42" s="40">
        <f>SUM(AL43:AL45)</f>
        <v>149380.29484400002</v>
      </c>
      <c r="AM42" s="40">
        <f>SUM(AM43:AM45)</f>
        <v>230372.00977080001</v>
      </c>
      <c r="AN42" s="40">
        <f>SUM(AN43:AN45)</f>
        <v>329117</v>
      </c>
      <c r="AO42" s="40">
        <f>SUM(AO43:AO45)</f>
        <v>241353.25818399998</v>
      </c>
      <c r="AP42" s="40">
        <f>SUM(AP43:AP45)</f>
        <v>213643.18051400001</v>
      </c>
      <c r="AQ42" s="40">
        <f t="shared" ref="AQ42:AR42" si="149">SUM(AQ43:AQ45)</f>
        <v>215589.30499594501</v>
      </c>
      <c r="AR42" s="40">
        <f t="shared" si="149"/>
        <v>264995.88223400008</v>
      </c>
      <c r="AS42" s="40">
        <f t="shared" ref="AS42:AT42" si="150">SUM(AS43:AS45)</f>
        <v>491867.23317525006</v>
      </c>
      <c r="AT42" s="40">
        <f t="shared" si="150"/>
        <v>385720.54238</v>
      </c>
      <c r="AU42" s="40">
        <f t="shared" ref="AU42" si="151">SUM(AU43:AU45)</f>
        <v>99630.023910000004</v>
      </c>
    </row>
    <row r="43" spans="1:47" ht="13.5" hidden="1" customHeight="1" outlineLevel="2">
      <c r="A43" s="26" t="s">
        <v>334</v>
      </c>
      <c r="B43" s="26" t="s">
        <v>331</v>
      </c>
      <c r="C43" s="26" t="s">
        <v>2</v>
      </c>
      <c r="D43" s="26" t="s">
        <v>16</v>
      </c>
      <c r="E43" s="26" t="s">
        <v>190</v>
      </c>
      <c r="F43" s="33" t="str">
        <f>IF(Menu!$G$10="English",A43,B43)</f>
        <v>Incorporadora</v>
      </c>
      <c r="G43" s="27" t="str">
        <f>IF(Menu!$G$10="English",C43,D43)</f>
        <v>R$ milhares</v>
      </c>
      <c r="H43" s="41">
        <v>142609.25017000001</v>
      </c>
      <c r="I43" s="41">
        <v>229203.61047000001</v>
      </c>
      <c r="J43" s="41">
        <v>299905</v>
      </c>
      <c r="K43" s="41">
        <v>19739.950899999989</v>
      </c>
      <c r="L43" s="41">
        <v>147348</v>
      </c>
      <c r="M43" s="41">
        <v>33394</v>
      </c>
      <c r="N43" s="41">
        <v>13763.8</v>
      </c>
      <c r="O43" s="41">
        <v>58831.011900000005</v>
      </c>
      <c r="P43" s="41">
        <v>11627.25109</v>
      </c>
      <c r="Q43" s="41">
        <v>34196.223509999996</v>
      </c>
      <c r="R43" s="41">
        <v>65406.747460000028</v>
      </c>
      <c r="S43" s="122">
        <v>39813.014195000003</v>
      </c>
      <c r="T43" s="122">
        <v>41631.869589999995</v>
      </c>
      <c r="U43" s="122">
        <v>38194.926480000002</v>
      </c>
      <c r="V43" s="122">
        <v>34554.739379999999</v>
      </c>
      <c r="W43" s="122">
        <v>125429.740215</v>
      </c>
      <c r="X43" s="41">
        <v>0</v>
      </c>
      <c r="Y43" s="122">
        <v>87441.293017000062</v>
      </c>
      <c r="Z43" s="41">
        <v>0</v>
      </c>
      <c r="AA43" s="122">
        <v>219570.12421000001</v>
      </c>
      <c r="AB43" s="41">
        <v>0</v>
      </c>
      <c r="AC43" s="122">
        <v>120231.29709000001</v>
      </c>
      <c r="AD43" s="122">
        <v>32948.800880000003</v>
      </c>
      <c r="AE43" s="41">
        <v>0</v>
      </c>
      <c r="AF43" s="41">
        <v>110390.82553</v>
      </c>
      <c r="AG43" s="41">
        <v>32428.971720000001</v>
      </c>
      <c r="AH43" s="41">
        <v>135164.27698999998</v>
      </c>
      <c r="AI43" s="41">
        <v>62955.408509999994</v>
      </c>
      <c r="AJ43" s="41">
        <v>17516.179740000003</v>
      </c>
      <c r="AK43" s="16"/>
      <c r="AL43" s="41">
        <f>H43</f>
        <v>142609.25017000001</v>
      </c>
      <c r="AM43" s="41">
        <f>I43</f>
        <v>229203.61047000001</v>
      </c>
      <c r="AN43" s="41">
        <f>J43</f>
        <v>299905</v>
      </c>
      <c r="AO43" s="41">
        <f>SUM(K43:N43)</f>
        <v>214245.75089999998</v>
      </c>
      <c r="AP43" s="62">
        <f>SUM(O43:R43)</f>
        <v>170061.23396000004</v>
      </c>
      <c r="AQ43" s="41">
        <f t="shared" ref="AQ43:AQ45" si="152">SUM(S43:V43)</f>
        <v>154194.54964500002</v>
      </c>
      <c r="AR43" s="41">
        <f t="shared" ref="AR43:AR45" si="153">SUM(W43:Z43)</f>
        <v>212871.03323200007</v>
      </c>
      <c r="AS43" s="41">
        <f t="shared" ref="AS43:AS45" si="154">AA43+AB43+AC43+AD43</f>
        <v>372750.22218000004</v>
      </c>
      <c r="AT43" s="41">
        <f t="shared" ref="AT43:AT49" si="155">AE43+AF43+AG43+AH43</f>
        <v>277984.07423999999</v>
      </c>
      <c r="AU43" s="41">
        <f t="shared" ref="AU43:AU45" si="156">SUM(AI43:AJ43)</f>
        <v>80471.588250000001</v>
      </c>
    </row>
    <row r="44" spans="1:47" ht="13.5" hidden="1" customHeight="1" outlineLevel="2">
      <c r="A44" s="26" t="s">
        <v>187</v>
      </c>
      <c r="B44" s="26" t="s">
        <v>332</v>
      </c>
      <c r="C44" s="26" t="s">
        <v>2</v>
      </c>
      <c r="D44" s="26" t="s">
        <v>16</v>
      </c>
      <c r="E44" s="26" t="s">
        <v>191</v>
      </c>
      <c r="F44" s="33" t="str">
        <f>IF(Menu!$G$10="English",A44,B44)</f>
        <v>Urbanizadora</v>
      </c>
      <c r="G44" s="27" t="str">
        <f>IF(Menu!$G$10="English",C44,D44)</f>
        <v>R$ milhares</v>
      </c>
      <c r="H44" s="41">
        <v>6771.0446739999998</v>
      </c>
      <c r="I44" s="41">
        <v>1168.3993008</v>
      </c>
      <c r="J44" s="41">
        <v>8318</v>
      </c>
      <c r="K44" s="41">
        <v>21659.509883999999</v>
      </c>
      <c r="L44" s="41">
        <v>0</v>
      </c>
      <c r="M44" s="41">
        <v>0</v>
      </c>
      <c r="N44" s="41">
        <v>0</v>
      </c>
      <c r="O44" s="41">
        <v>43581.94655399998</v>
      </c>
      <c r="P44" s="41">
        <v>0</v>
      </c>
      <c r="Q44" s="41">
        <v>0</v>
      </c>
      <c r="R44" s="41">
        <v>0</v>
      </c>
      <c r="S44" s="122">
        <v>25722.524793244989</v>
      </c>
      <c r="T44" s="41">
        <v>0</v>
      </c>
      <c r="U44" s="41">
        <v>15318.809918999994</v>
      </c>
      <c r="V44" s="41">
        <v>9745.7216786999961</v>
      </c>
      <c r="W44" s="41">
        <v>0</v>
      </c>
      <c r="X44" s="41">
        <v>0</v>
      </c>
      <c r="Y44" s="41">
        <v>4212.780131999999</v>
      </c>
      <c r="Z44" s="41">
        <v>47912.068870000003</v>
      </c>
      <c r="AA44" s="41">
        <v>0</v>
      </c>
      <c r="AB44" s="41">
        <v>0</v>
      </c>
      <c r="AC44" s="41">
        <v>0</v>
      </c>
      <c r="AD44" s="41">
        <v>107538.03569525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16"/>
      <c r="AL44" s="41">
        <f>H44</f>
        <v>6771.0446739999998</v>
      </c>
      <c r="AM44" s="41">
        <f>I44</f>
        <v>1168.3993008</v>
      </c>
      <c r="AN44" s="41">
        <f>J44</f>
        <v>8318</v>
      </c>
      <c r="AO44" s="41">
        <f>SUM(K44:N44)</f>
        <v>21659.509883999999</v>
      </c>
      <c r="AP44" s="62">
        <f>SUM(O44:R44)</f>
        <v>43581.94655399998</v>
      </c>
      <c r="AQ44" s="41">
        <f t="shared" si="152"/>
        <v>50787.056390944985</v>
      </c>
      <c r="AR44" s="41">
        <f t="shared" si="153"/>
        <v>52124.849002000003</v>
      </c>
      <c r="AS44" s="41">
        <f t="shared" si="154"/>
        <v>107538.03569525</v>
      </c>
      <c r="AT44" s="41">
        <f t="shared" si="155"/>
        <v>0</v>
      </c>
      <c r="AU44" s="41">
        <f t="shared" si="156"/>
        <v>0</v>
      </c>
    </row>
    <row r="45" spans="1:47" ht="13.5" hidden="1" customHeight="1" outlineLevel="2">
      <c r="A45" s="26" t="s">
        <v>333</v>
      </c>
      <c r="B45" s="26" t="s">
        <v>333</v>
      </c>
      <c r="C45" s="26" t="s">
        <v>2</v>
      </c>
      <c r="D45" s="26" t="s">
        <v>16</v>
      </c>
      <c r="E45" s="26" t="s">
        <v>192</v>
      </c>
      <c r="F45" s="33" t="str">
        <f>IF(Menu!$G$10="English",A45,B45)</f>
        <v>Open</v>
      </c>
      <c r="G45" s="27" t="str">
        <f>IF(Menu!$G$10="English",C45,D45)</f>
        <v>R$ milhares</v>
      </c>
      <c r="H45" s="41"/>
      <c r="I45" s="41">
        <v>0</v>
      </c>
      <c r="J45" s="41">
        <v>20894</v>
      </c>
      <c r="K45" s="41">
        <v>0</v>
      </c>
      <c r="L45" s="41">
        <v>5447.9974000000011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122">
        <v>6113.274989999999</v>
      </c>
      <c r="T45" s="122">
        <v>4494.4239700000007</v>
      </c>
      <c r="U45" s="41">
        <v>0</v>
      </c>
      <c r="V45" s="41">
        <v>0</v>
      </c>
      <c r="W45" s="41">
        <v>0</v>
      </c>
      <c r="X45" s="41"/>
      <c r="Y45" s="41"/>
      <c r="Z45" s="41">
        <v>0</v>
      </c>
      <c r="AA45" s="41">
        <v>0</v>
      </c>
      <c r="AB45" s="41">
        <v>0</v>
      </c>
      <c r="AC45" s="41">
        <v>0</v>
      </c>
      <c r="AD45" s="41">
        <v>11578.975299999998</v>
      </c>
      <c r="AE45" s="41">
        <v>0</v>
      </c>
      <c r="AF45" s="41">
        <v>0</v>
      </c>
      <c r="AG45" s="41">
        <v>25073.136020000005</v>
      </c>
      <c r="AH45" s="41">
        <v>82663.332120000021</v>
      </c>
      <c r="AI45" s="41">
        <v>19158.435660000003</v>
      </c>
      <c r="AJ45" s="41">
        <v>0</v>
      </c>
      <c r="AK45" s="16"/>
      <c r="AL45" s="41">
        <f>H45</f>
        <v>0</v>
      </c>
      <c r="AM45" s="41">
        <f>I45</f>
        <v>0</v>
      </c>
      <c r="AN45" s="41">
        <f>J45</f>
        <v>20894</v>
      </c>
      <c r="AO45" s="41">
        <f>SUM(K45:N45)</f>
        <v>5447.9974000000011</v>
      </c>
      <c r="AP45" s="62">
        <f>SUM(O45:R45)</f>
        <v>0</v>
      </c>
      <c r="AQ45" s="41">
        <f t="shared" si="152"/>
        <v>10607.69896</v>
      </c>
      <c r="AR45" s="41">
        <f t="shared" si="153"/>
        <v>0</v>
      </c>
      <c r="AS45" s="41">
        <f t="shared" si="154"/>
        <v>11578.975299999998</v>
      </c>
      <c r="AT45" s="41">
        <f t="shared" si="155"/>
        <v>107736.46814000003</v>
      </c>
      <c r="AU45" s="41">
        <f t="shared" si="156"/>
        <v>19158.435660000003</v>
      </c>
    </row>
    <row r="46" spans="1:47" s="28" customFormat="1" ht="13.5" hidden="1" customHeight="1" outlineLevel="1">
      <c r="A46" s="29" t="s">
        <v>59</v>
      </c>
      <c r="B46" s="29" t="s">
        <v>174</v>
      </c>
      <c r="C46" s="29" t="s">
        <v>2</v>
      </c>
      <c r="D46" s="29" t="s">
        <v>16</v>
      </c>
      <c r="E46" s="29"/>
      <c r="F46" s="31" t="str">
        <f>IF(Menu!$G$10="English",A46,B46)</f>
        <v>Remanescente</v>
      </c>
      <c r="G46" s="28" t="str">
        <f>IF(Menu!$G$10="English",C46,D46)</f>
        <v>R$ milhares</v>
      </c>
      <c r="H46" s="40">
        <f t="shared" ref="H46:O46" si="157">SUM(H47:H49)</f>
        <v>168818.02870691591</v>
      </c>
      <c r="I46" s="40">
        <f t="shared" si="157"/>
        <v>226608.26658532006</v>
      </c>
      <c r="J46" s="40">
        <f t="shared" si="157"/>
        <v>216306</v>
      </c>
      <c r="K46" s="40">
        <f t="shared" si="157"/>
        <v>42579.52797046004</v>
      </c>
      <c r="L46" s="40">
        <f t="shared" si="157"/>
        <v>77867.964289999989</v>
      </c>
      <c r="M46" s="40">
        <f t="shared" si="157"/>
        <v>92998.357867239858</v>
      </c>
      <c r="N46" s="40">
        <f t="shared" si="157"/>
        <v>17692</v>
      </c>
      <c r="O46" s="40">
        <f t="shared" si="157"/>
        <v>7179.5048715900175</v>
      </c>
      <c r="P46" s="40">
        <f t="shared" ref="P46:Q46" si="158">SUM(P47:P49)</f>
        <v>103490.20356458006</v>
      </c>
      <c r="Q46" s="40">
        <f t="shared" si="158"/>
        <v>46868.759814599965</v>
      </c>
      <c r="R46" s="40">
        <f t="shared" ref="R46:S46" si="159">SUM(R47:R49)</f>
        <v>120051.02734763983</v>
      </c>
      <c r="S46" s="40">
        <f t="shared" si="159"/>
        <v>15177.738163980039</v>
      </c>
      <c r="T46" s="40">
        <f t="shared" ref="T46:U46" si="160">SUM(T47:T49)</f>
        <v>239463.37145367006</v>
      </c>
      <c r="U46" s="40">
        <f t="shared" si="160"/>
        <v>97904.33775664003</v>
      </c>
      <c r="V46" s="40">
        <f t="shared" ref="V46:W46" si="161">SUM(V47:V49)</f>
        <v>78579.586622339964</v>
      </c>
      <c r="W46" s="40">
        <f t="shared" si="161"/>
        <v>179859.11610304104</v>
      </c>
      <c r="X46" s="40">
        <f t="shared" ref="X46:Y46" si="162">SUM(X47:X49)</f>
        <v>111162.87954925001</v>
      </c>
      <c r="Y46" s="40">
        <f t="shared" si="162"/>
        <v>85886.088840409851</v>
      </c>
      <c r="Z46" s="40">
        <f t="shared" ref="Z46:AB46" si="163">SUM(Z47:Z49)</f>
        <v>167471.85095052017</v>
      </c>
      <c r="AA46" s="40">
        <f t="shared" si="163"/>
        <v>152407.40609883025</v>
      </c>
      <c r="AB46" s="40">
        <f t="shared" si="163"/>
        <v>60989.970788210012</v>
      </c>
      <c r="AC46" s="40">
        <f t="shared" ref="AC46:AD46" si="164">SUM(AC47:AC49)</f>
        <v>47717.311508159975</v>
      </c>
      <c r="AD46" s="40">
        <f t="shared" si="164"/>
        <v>84082.722893300204</v>
      </c>
      <c r="AE46" s="40">
        <f t="shared" ref="AE46:AF46" si="165">SUM(AE47:AE49)</f>
        <v>130344.73503536993</v>
      </c>
      <c r="AF46" s="40">
        <f t="shared" si="165"/>
        <v>214154.24889046984</v>
      </c>
      <c r="AG46" s="40">
        <f t="shared" ref="AG46:AH46" si="166">SUM(AG47:AG49)</f>
        <v>89928.263873820033</v>
      </c>
      <c r="AH46" s="40">
        <f t="shared" si="166"/>
        <v>106932.2748507099</v>
      </c>
      <c r="AI46" s="40">
        <f t="shared" ref="AI46:AJ46" si="167">SUM(AI47:AI49)</f>
        <v>218184.61064119008</v>
      </c>
      <c r="AJ46" s="40">
        <f t="shared" si="167"/>
        <v>90168.96889307996</v>
      </c>
      <c r="AK46" s="16"/>
      <c r="AL46" s="40">
        <f>SUM(AL47:AL49)</f>
        <v>168818.02870691591</v>
      </c>
      <c r="AM46" s="40">
        <f>SUM(AM47:AM49)</f>
        <v>226608.26658532006</v>
      </c>
      <c r="AN46" s="40">
        <f>SUM(AN47:AN49)</f>
        <v>216306</v>
      </c>
      <c r="AO46" s="40">
        <f>SUM(AO47:AO49)</f>
        <v>231137.8501276999</v>
      </c>
      <c r="AP46" s="40">
        <f>SUM(AP47:AP49)</f>
        <v>277589.49559840991</v>
      </c>
      <c r="AQ46" s="40">
        <f t="shared" ref="AQ46:AR46" si="168">SUM(AQ47:AQ49)</f>
        <v>431125.03399663005</v>
      </c>
      <c r="AR46" s="40">
        <f t="shared" si="168"/>
        <v>544379.93544322113</v>
      </c>
      <c r="AS46" s="40">
        <f t="shared" ref="AS46:AT46" si="169">SUM(AS47:AS49)</f>
        <v>345197.41128850047</v>
      </c>
      <c r="AT46" s="40">
        <f t="shared" si="169"/>
        <v>541359.52265036956</v>
      </c>
      <c r="AU46" s="40">
        <f t="shared" ref="AU46" si="170">SUM(AU47:AU49)</f>
        <v>308353.57953427004</v>
      </c>
    </row>
    <row r="47" spans="1:47" ht="13.5" hidden="1" customHeight="1" outlineLevel="2">
      <c r="A47" s="26" t="s">
        <v>334</v>
      </c>
      <c r="B47" s="26" t="s">
        <v>331</v>
      </c>
      <c r="C47" s="26" t="s">
        <v>2</v>
      </c>
      <c r="D47" s="26" t="s">
        <v>16</v>
      </c>
      <c r="E47" s="26" t="s">
        <v>193</v>
      </c>
      <c r="F47" s="33" t="str">
        <f>IF(Menu!$G$10="English",A47,B47)</f>
        <v>Incorporadora</v>
      </c>
      <c r="G47" s="27" t="str">
        <f>IF(Menu!$G$10="English",C47,D47)</f>
        <v>R$ milhares</v>
      </c>
      <c r="H47" s="41">
        <v>161125.33762349992</v>
      </c>
      <c r="I47" s="41">
        <v>214140.99955000007</v>
      </c>
      <c r="J47" s="41">
        <v>203807</v>
      </c>
      <c r="K47" s="41">
        <v>31153.397345000027</v>
      </c>
      <c r="L47" s="41">
        <v>72280</v>
      </c>
      <c r="M47" s="41">
        <v>76917.464187499863</v>
      </c>
      <c r="N47" s="41">
        <v>1193</v>
      </c>
      <c r="O47" s="41">
        <v>-3126.3863399999805</v>
      </c>
      <c r="P47" s="41">
        <v>96218.622330000071</v>
      </c>
      <c r="Q47" s="41">
        <v>40665.615059999967</v>
      </c>
      <c r="R47" s="41">
        <v>113889.33302999983</v>
      </c>
      <c r="S47" s="149">
        <v>13868.649380000032</v>
      </c>
      <c r="T47" s="122">
        <v>222951.46750500007</v>
      </c>
      <c r="U47" s="122">
        <v>82867.65713548004</v>
      </c>
      <c r="V47" s="122">
        <v>62876.101385599963</v>
      </c>
      <c r="W47" s="122">
        <v>159701.72047316103</v>
      </c>
      <c r="X47" s="122">
        <v>97274.537230240006</v>
      </c>
      <c r="Y47" s="122">
        <v>83314.333776799846</v>
      </c>
      <c r="Z47" s="122">
        <v>162545.43575526011</v>
      </c>
      <c r="AA47" s="122">
        <v>146981.81453100024</v>
      </c>
      <c r="AB47" s="122">
        <v>57050.485299200009</v>
      </c>
      <c r="AC47" s="122">
        <v>17490.198190999974</v>
      </c>
      <c r="AD47" s="122">
        <v>103948.54410278013</v>
      </c>
      <c r="AE47" s="122">
        <v>116286.65830205992</v>
      </c>
      <c r="AF47" s="122">
        <v>203481.26280699982</v>
      </c>
      <c r="AG47" s="122">
        <v>79344.059151000023</v>
      </c>
      <c r="AH47" s="122">
        <v>97772.803657499971</v>
      </c>
      <c r="AI47" s="122">
        <v>193808.04494600007</v>
      </c>
      <c r="AJ47" s="122">
        <v>55777.296091639961</v>
      </c>
      <c r="AK47" s="16"/>
      <c r="AL47" s="41">
        <f>H47</f>
        <v>161125.33762349992</v>
      </c>
      <c r="AM47" s="41">
        <f>I47</f>
        <v>214140.99955000007</v>
      </c>
      <c r="AN47" s="41">
        <f>J47</f>
        <v>203807</v>
      </c>
      <c r="AO47" s="41">
        <f>SUM(K47:N47)</f>
        <v>181543.8615324999</v>
      </c>
      <c r="AP47" s="62">
        <f>SUM(O47:R47)</f>
        <v>247647.18407999989</v>
      </c>
      <c r="AQ47" s="41">
        <f t="shared" ref="AQ47:AQ49" si="171">SUM(S47:V47)</f>
        <v>382563.87540608004</v>
      </c>
      <c r="AR47" s="41">
        <f t="shared" ref="AR47:AR49" si="172">SUM(W47:Z47)</f>
        <v>502836.02723546099</v>
      </c>
      <c r="AS47" s="41">
        <f t="shared" ref="AS47:AS49" si="173">AA47+AB47+AC47+AD47</f>
        <v>325471.04212398035</v>
      </c>
      <c r="AT47" s="41">
        <f t="shared" si="155"/>
        <v>496884.78391755966</v>
      </c>
      <c r="AU47" s="41">
        <f t="shared" ref="AU47:AU49" si="174">SUM(AI47:AJ47)</f>
        <v>249585.34103764003</v>
      </c>
    </row>
    <row r="48" spans="1:47" ht="13.5" hidden="1" customHeight="1" outlineLevel="2">
      <c r="A48" s="26" t="s">
        <v>187</v>
      </c>
      <c r="B48" s="26" t="s">
        <v>332</v>
      </c>
      <c r="C48" s="26" t="s">
        <v>2</v>
      </c>
      <c r="D48" s="26" t="s">
        <v>16</v>
      </c>
      <c r="E48" s="26" t="s">
        <v>194</v>
      </c>
      <c r="F48" s="33" t="str">
        <f>IF(Menu!$G$10="English",A48,B48)</f>
        <v>Urbanizadora</v>
      </c>
      <c r="G48" s="27" t="str">
        <f>IF(Menu!$G$10="English",C48,D48)</f>
        <v>R$ milhares</v>
      </c>
      <c r="H48" s="41">
        <v>7692.6910834160026</v>
      </c>
      <c r="I48" s="41">
        <v>12467.267035320005</v>
      </c>
      <c r="J48" s="41">
        <v>12499</v>
      </c>
      <c r="K48" s="41">
        <v>1880.3500554600068</v>
      </c>
      <c r="L48" s="41">
        <v>1588</v>
      </c>
      <c r="M48" s="41">
        <v>10416.059029739998</v>
      </c>
      <c r="N48" s="41">
        <v>12996</v>
      </c>
      <c r="O48" s="41">
        <v>5729.5211415899976</v>
      </c>
      <c r="P48" s="41">
        <v>1327.4053945799997</v>
      </c>
      <c r="Q48" s="41">
        <v>4228.1445846000024</v>
      </c>
      <c r="R48" s="41">
        <v>1116.0774476399997</v>
      </c>
      <c r="S48" s="149">
        <v>-1306.6399060199931</v>
      </c>
      <c r="T48" s="122">
        <v>201.21247867000019</v>
      </c>
      <c r="U48" s="122">
        <v>1502.9281411599982</v>
      </c>
      <c r="V48" s="122">
        <v>3516.1235267400107</v>
      </c>
      <c r="W48" s="122">
        <v>3802.7512198799991</v>
      </c>
      <c r="X48" s="122">
        <v>5166.3171790100023</v>
      </c>
      <c r="Y48" s="122">
        <v>4355.7684836100116</v>
      </c>
      <c r="Z48" s="122">
        <v>2426.6065052600607</v>
      </c>
      <c r="AA48" s="122">
        <v>6429.5973578300009</v>
      </c>
      <c r="AB48" s="122">
        <v>3596.0038790100002</v>
      </c>
      <c r="AC48" s="122">
        <v>5477.6068071600002</v>
      </c>
      <c r="AD48" s="122">
        <v>-24965.297129479928</v>
      </c>
      <c r="AE48" s="122">
        <v>7113.8315733099989</v>
      </c>
      <c r="AF48" s="122">
        <v>690.60533347000023</v>
      </c>
      <c r="AG48" s="122">
        <v>931.99557282000001</v>
      </c>
      <c r="AH48" s="122">
        <v>404.32042320999977</v>
      </c>
      <c r="AI48" s="122">
        <v>0.94490518999971396</v>
      </c>
      <c r="AJ48" s="122">
        <v>-1100.3371085599997</v>
      </c>
      <c r="AK48" s="16"/>
      <c r="AL48" s="41">
        <f>H48</f>
        <v>7692.6910834160026</v>
      </c>
      <c r="AM48" s="41">
        <f>I48</f>
        <v>12467.267035320005</v>
      </c>
      <c r="AN48" s="41">
        <f>J48</f>
        <v>12499</v>
      </c>
      <c r="AO48" s="41">
        <f>SUM(K48:N48)</f>
        <v>26880.409085200004</v>
      </c>
      <c r="AP48" s="62">
        <f>SUM(O48:R48)</f>
        <v>12401.148568410001</v>
      </c>
      <c r="AQ48" s="41">
        <f t="shared" si="171"/>
        <v>3913.6242405500161</v>
      </c>
      <c r="AR48" s="41">
        <f t="shared" si="172"/>
        <v>15751.443387760075</v>
      </c>
      <c r="AS48" s="41">
        <f t="shared" si="173"/>
        <v>-9462.0890854799272</v>
      </c>
      <c r="AT48" s="41">
        <f t="shared" si="155"/>
        <v>9140.752902809998</v>
      </c>
      <c r="AU48" s="41">
        <f t="shared" si="174"/>
        <v>-1099.3922033700001</v>
      </c>
    </row>
    <row r="49" spans="1:47" ht="13.5" hidden="1" customHeight="1" outlineLevel="2">
      <c r="A49" s="26" t="s">
        <v>333</v>
      </c>
      <c r="B49" s="26" t="s">
        <v>333</v>
      </c>
      <c r="C49" s="26" t="s">
        <v>2</v>
      </c>
      <c r="D49" s="26" t="s">
        <v>16</v>
      </c>
      <c r="E49" s="26" t="s">
        <v>195</v>
      </c>
      <c r="F49" s="33" t="str">
        <f>IF(Menu!$G$10="English",A49,B49)</f>
        <v>Open</v>
      </c>
      <c r="G49" s="27" t="str">
        <f>IF(Menu!$G$10="English",C49,D49)</f>
        <v>R$ milhares</v>
      </c>
      <c r="H49" s="41"/>
      <c r="I49" s="41">
        <v>0</v>
      </c>
      <c r="J49" s="41">
        <v>0</v>
      </c>
      <c r="K49" s="41">
        <v>9545.7805700000026</v>
      </c>
      <c r="L49" s="41">
        <v>3999.9642899999953</v>
      </c>
      <c r="M49" s="41">
        <v>5664.8346500000007</v>
      </c>
      <c r="N49" s="41">
        <v>3503</v>
      </c>
      <c r="O49" s="41">
        <v>4576.3700699999999</v>
      </c>
      <c r="P49" s="41">
        <v>5944.175839999999</v>
      </c>
      <c r="Q49" s="41">
        <v>1975.0001700000003</v>
      </c>
      <c r="R49" s="41">
        <v>5045.6168699999998</v>
      </c>
      <c r="S49" s="149">
        <v>2615.7286900000004</v>
      </c>
      <c r="T49" s="122">
        <v>16310.691469999998</v>
      </c>
      <c r="U49" s="122">
        <v>13533.752480000001</v>
      </c>
      <c r="V49" s="122">
        <v>12187.361709999999</v>
      </c>
      <c r="W49" s="122">
        <v>16354.644410000001</v>
      </c>
      <c r="X49" s="122">
        <v>8722.0251399999979</v>
      </c>
      <c r="Y49" s="122">
        <v>-1784.0134200000002</v>
      </c>
      <c r="Z49" s="122">
        <v>2499.8086899999998</v>
      </c>
      <c r="AA49" s="122">
        <v>-1004.00579</v>
      </c>
      <c r="AB49" s="122">
        <v>343.48160999999999</v>
      </c>
      <c r="AC49" s="122">
        <v>24749.506509999999</v>
      </c>
      <c r="AD49" s="122">
        <v>5099.4759199999999</v>
      </c>
      <c r="AE49" s="122">
        <v>6944.2451600000013</v>
      </c>
      <c r="AF49" s="122">
        <v>9982.3807500000003</v>
      </c>
      <c r="AG49" s="122">
        <v>9652.2091500000097</v>
      </c>
      <c r="AH49" s="122">
        <v>8755.1507699999365</v>
      </c>
      <c r="AI49" s="122">
        <v>24375.620790000001</v>
      </c>
      <c r="AJ49" s="122">
        <v>35492.009910000008</v>
      </c>
      <c r="AK49" s="16"/>
      <c r="AL49" s="41">
        <f>H49</f>
        <v>0</v>
      </c>
      <c r="AM49" s="41">
        <f>I49</f>
        <v>0</v>
      </c>
      <c r="AN49" s="41">
        <f>J49</f>
        <v>0</v>
      </c>
      <c r="AO49" s="41">
        <f>SUM(K49:N49)</f>
        <v>22713.57951</v>
      </c>
      <c r="AP49" s="62">
        <f>SUM(O49:R49)</f>
        <v>17541.162949999998</v>
      </c>
      <c r="AQ49" s="41">
        <f t="shared" si="171"/>
        <v>44647.534349999994</v>
      </c>
      <c r="AR49" s="41">
        <f t="shared" si="172"/>
        <v>25792.464820000001</v>
      </c>
      <c r="AS49" s="41">
        <f t="shared" si="173"/>
        <v>29188.45825</v>
      </c>
      <c r="AT49" s="41">
        <f t="shared" si="155"/>
        <v>35333.985829999947</v>
      </c>
      <c r="AU49" s="41">
        <f t="shared" si="174"/>
        <v>59867.630700000009</v>
      </c>
    </row>
    <row r="50" spans="1:47" ht="13.5" customHeight="1">
      <c r="F50" s="33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16"/>
      <c r="AL50" s="11"/>
      <c r="AM50" s="11"/>
      <c r="AN50" s="11"/>
      <c r="AO50" s="11"/>
      <c r="AP50" s="11"/>
      <c r="AQ50" s="41"/>
      <c r="AR50" s="41"/>
      <c r="AS50" s="41"/>
      <c r="AT50" s="41"/>
      <c r="AU50" s="41"/>
    </row>
    <row r="51" spans="1:47" ht="13.5" customHeight="1" collapsed="1">
      <c r="A51" s="29" t="s">
        <v>159</v>
      </c>
      <c r="B51" s="29" t="s">
        <v>158</v>
      </c>
      <c r="C51" s="29" t="s">
        <v>0</v>
      </c>
      <c r="D51" s="29" t="s">
        <v>13</v>
      </c>
      <c r="E51" s="29"/>
      <c r="F51" s="31" t="str">
        <f>IF(Menu!$G$10="English",A51,B51)</f>
        <v>Unidades vendidas</v>
      </c>
      <c r="G51" s="28" t="str">
        <f>IF(Menu!$G$10="English",C51,D51)</f>
        <v>Unidade</v>
      </c>
      <c r="H51" s="40">
        <f t="shared" ref="H51:O51" si="175">SUM(H52:H54)</f>
        <v>940</v>
      </c>
      <c r="I51" s="40">
        <f t="shared" si="175"/>
        <v>1078</v>
      </c>
      <c r="J51" s="40">
        <f t="shared" si="175"/>
        <v>1551</v>
      </c>
      <c r="K51" s="40">
        <f t="shared" si="175"/>
        <v>358</v>
      </c>
      <c r="L51" s="40">
        <f t="shared" si="175"/>
        <v>204</v>
      </c>
      <c r="M51" s="40">
        <f t="shared" si="175"/>
        <v>300</v>
      </c>
      <c r="N51" s="40">
        <f t="shared" si="175"/>
        <v>109</v>
      </c>
      <c r="O51" s="40">
        <f t="shared" si="175"/>
        <v>496</v>
      </c>
      <c r="P51" s="40">
        <f t="shared" ref="P51:Q51" si="176">SUM(P52:P54)</f>
        <v>132</v>
      </c>
      <c r="Q51" s="40">
        <f t="shared" si="176"/>
        <v>102</v>
      </c>
      <c r="R51" s="40">
        <f t="shared" ref="R51:S51" si="177">SUM(R52:R54)</f>
        <v>304</v>
      </c>
      <c r="S51" s="40">
        <f t="shared" si="177"/>
        <v>323</v>
      </c>
      <c r="T51" s="40">
        <f t="shared" ref="T51:U51" si="178">SUM(T52:T54)</f>
        <v>535</v>
      </c>
      <c r="U51" s="40">
        <f t="shared" si="178"/>
        <v>339</v>
      </c>
      <c r="V51" s="40">
        <f t="shared" ref="V51:W51" si="179">SUM(V52:V54)</f>
        <v>419</v>
      </c>
      <c r="W51" s="40">
        <f t="shared" si="179"/>
        <v>662</v>
      </c>
      <c r="X51" s="40">
        <f t="shared" ref="X51:Y51" si="180">SUM(X52:X54)</f>
        <v>263</v>
      </c>
      <c r="Y51" s="40">
        <f t="shared" si="180"/>
        <v>340</v>
      </c>
      <c r="Z51" s="40">
        <f t="shared" ref="Z51:AB51" si="181">SUM(Z52:Z54)</f>
        <v>477</v>
      </c>
      <c r="AA51" s="40">
        <f t="shared" si="181"/>
        <v>356</v>
      </c>
      <c r="AB51" s="40">
        <f t="shared" si="181"/>
        <v>103</v>
      </c>
      <c r="AC51" s="40">
        <f t="shared" ref="AC51:AD51" si="182">SUM(AC52:AC54)</f>
        <v>407</v>
      </c>
      <c r="AD51" s="40">
        <f t="shared" si="182"/>
        <v>1010</v>
      </c>
      <c r="AE51" s="40">
        <f t="shared" ref="AE51:AF51" si="183">SUM(AE52:AE54)</f>
        <v>135</v>
      </c>
      <c r="AF51" s="40">
        <f t="shared" si="183"/>
        <v>307</v>
      </c>
      <c r="AG51" s="40">
        <f t="shared" ref="AG51:AH51" si="184">SUM(AG52:AG54)</f>
        <v>298</v>
      </c>
      <c r="AH51" s="40">
        <f t="shared" si="184"/>
        <v>350</v>
      </c>
      <c r="AI51" s="40">
        <f t="shared" ref="AI51:AJ51" si="185">SUM(AI52:AI54)</f>
        <v>454</v>
      </c>
      <c r="AJ51" s="40">
        <f t="shared" si="185"/>
        <v>184</v>
      </c>
      <c r="AK51" s="16"/>
      <c r="AL51" s="40">
        <f>SUM(AL52:AL54)</f>
        <v>940</v>
      </c>
      <c r="AM51" s="40">
        <f>SUM(AM52:AM54)</f>
        <v>1078</v>
      </c>
      <c r="AN51" s="40">
        <f>SUM(AN52:AN54)</f>
        <v>1551</v>
      </c>
      <c r="AO51" s="40">
        <f>SUM(AO52:AO54)</f>
        <v>971</v>
      </c>
      <c r="AP51" s="40">
        <f>SUM(AP52:AP54)</f>
        <v>1034</v>
      </c>
      <c r="AQ51" s="40">
        <f t="shared" ref="AQ51:AR51" si="186">SUM(AQ52:AQ54)</f>
        <v>1616</v>
      </c>
      <c r="AR51" s="40">
        <f t="shared" si="186"/>
        <v>1742</v>
      </c>
      <c r="AS51" s="40">
        <f t="shared" ref="AS51:AT51" si="187">SUM(AS52:AS54)</f>
        <v>1876</v>
      </c>
      <c r="AT51" s="40">
        <f t="shared" si="187"/>
        <v>1090</v>
      </c>
      <c r="AU51" s="40">
        <f t="shared" ref="AU51" si="188">SUM(AU52:AU54)</f>
        <v>638</v>
      </c>
    </row>
    <row r="52" spans="1:47" ht="13.5" hidden="1" customHeight="1" outlineLevel="1">
      <c r="A52" s="26" t="s">
        <v>334</v>
      </c>
      <c r="B52" s="26" t="s">
        <v>331</v>
      </c>
      <c r="C52" s="26" t="s">
        <v>0</v>
      </c>
      <c r="D52" s="26" t="s">
        <v>13</v>
      </c>
      <c r="E52" s="26" t="s">
        <v>196</v>
      </c>
      <c r="F52" s="30" t="str">
        <f>IF(Menu!$G$10="English",A52,B52)</f>
        <v>Incorporadora</v>
      </c>
      <c r="G52" s="27" t="str">
        <f>IF(Menu!$G$10="English",C52,D52)</f>
        <v>Unidade</v>
      </c>
      <c r="H52" s="41">
        <v>619</v>
      </c>
      <c r="I52" s="41">
        <v>863</v>
      </c>
      <c r="J52" s="41">
        <v>1049</v>
      </c>
      <c r="K52" s="41">
        <v>109</v>
      </c>
      <c r="L52" s="41">
        <v>133</v>
      </c>
      <c r="M52" s="41">
        <v>171</v>
      </c>
      <c r="N52" s="41">
        <v>-3</v>
      </c>
      <c r="O52" s="41">
        <v>92</v>
      </c>
      <c r="P52" s="41">
        <v>130</v>
      </c>
      <c r="Q52" s="41">
        <v>26</v>
      </c>
      <c r="R52" s="41">
        <v>242.00000000000003</v>
      </c>
      <c r="S52" s="41">
        <v>20</v>
      </c>
      <c r="T52" s="41">
        <v>426</v>
      </c>
      <c r="U52" s="41">
        <v>150</v>
      </c>
      <c r="V52" s="41">
        <v>126</v>
      </c>
      <c r="W52" s="41">
        <v>528</v>
      </c>
      <c r="X52" s="41">
        <v>173</v>
      </c>
      <c r="Y52" s="41">
        <v>180</v>
      </c>
      <c r="Z52" s="41">
        <v>167</v>
      </c>
      <c r="AA52" s="41">
        <v>272</v>
      </c>
      <c r="AB52" s="41">
        <v>44</v>
      </c>
      <c r="AC52" s="41">
        <v>231</v>
      </c>
      <c r="AD52" s="41">
        <v>238</v>
      </c>
      <c r="AE52" s="41">
        <v>67</v>
      </c>
      <c r="AF52" s="41">
        <v>266</v>
      </c>
      <c r="AG52" s="41">
        <v>155</v>
      </c>
      <c r="AH52" s="41">
        <v>224</v>
      </c>
      <c r="AI52" s="41">
        <v>310</v>
      </c>
      <c r="AJ52" s="41">
        <v>82</v>
      </c>
      <c r="AK52" s="16"/>
      <c r="AL52" s="41">
        <f>H52</f>
        <v>619</v>
      </c>
      <c r="AM52" s="41">
        <f>I52</f>
        <v>863</v>
      </c>
      <c r="AN52" s="41">
        <f>J52</f>
        <v>1049</v>
      </c>
      <c r="AO52" s="41">
        <f>SUM(K52:N52)</f>
        <v>410</v>
      </c>
      <c r="AP52" s="62">
        <f>SUM(O52:R52)</f>
        <v>490</v>
      </c>
      <c r="AQ52" s="41">
        <f t="shared" ref="AQ52:AQ54" si="189">SUM(S52:V52)</f>
        <v>722</v>
      </c>
      <c r="AR52" s="41">
        <f t="shared" ref="AR52:AR54" si="190">SUM(W52:Z52)</f>
        <v>1048</v>
      </c>
      <c r="AS52" s="41">
        <f>AA52+AB52+AC52+AD52</f>
        <v>785</v>
      </c>
      <c r="AT52" s="41">
        <f t="shared" ref="AT52:AT54" si="191">AE52+AF52+AG52+AH52</f>
        <v>712</v>
      </c>
      <c r="AU52" s="41">
        <f t="shared" ref="AU52:AU54" si="192">SUM(AI52:AJ52)</f>
        <v>392</v>
      </c>
    </row>
    <row r="53" spans="1:47" ht="13.5" hidden="1" customHeight="1" outlineLevel="1">
      <c r="A53" s="26" t="s">
        <v>187</v>
      </c>
      <c r="B53" s="26" t="s">
        <v>332</v>
      </c>
      <c r="C53" s="26" t="s">
        <v>0</v>
      </c>
      <c r="D53" s="26" t="s">
        <v>13</v>
      </c>
      <c r="E53" s="26" t="s">
        <v>197</v>
      </c>
      <c r="F53" s="30" t="str">
        <f>IF(Menu!$G$10="English",A53,B53)</f>
        <v>Urbanizadora</v>
      </c>
      <c r="G53" s="27" t="str">
        <f>IF(Menu!$G$10="English",C53,D53)</f>
        <v>Unidade</v>
      </c>
      <c r="H53" s="41">
        <v>321</v>
      </c>
      <c r="I53" s="41">
        <v>215</v>
      </c>
      <c r="J53" s="41">
        <v>502</v>
      </c>
      <c r="K53" s="41">
        <v>195</v>
      </c>
      <c r="L53" s="41">
        <v>19</v>
      </c>
      <c r="M53" s="41">
        <v>98</v>
      </c>
      <c r="N53" s="41">
        <v>93</v>
      </c>
      <c r="O53" s="41">
        <v>379</v>
      </c>
      <c r="P53" s="41">
        <v>-31</v>
      </c>
      <c r="Q53" s="41">
        <v>65</v>
      </c>
      <c r="R53" s="41">
        <v>34</v>
      </c>
      <c r="S53" s="41">
        <v>257</v>
      </c>
      <c r="T53" s="41">
        <v>2</v>
      </c>
      <c r="U53" s="41">
        <v>124</v>
      </c>
      <c r="V53" s="41">
        <v>236</v>
      </c>
      <c r="W53" s="41">
        <v>63</v>
      </c>
      <c r="X53" s="41">
        <v>61</v>
      </c>
      <c r="Y53" s="41">
        <v>168</v>
      </c>
      <c r="Z53" s="41">
        <v>300</v>
      </c>
      <c r="AA53" s="41">
        <v>89</v>
      </c>
      <c r="AB53" s="41">
        <v>58</v>
      </c>
      <c r="AC53" s="41">
        <v>82</v>
      </c>
      <c r="AD53" s="41">
        <v>711</v>
      </c>
      <c r="AE53" s="41">
        <v>42</v>
      </c>
      <c r="AF53" s="41">
        <v>5</v>
      </c>
      <c r="AG53" s="41">
        <v>12</v>
      </c>
      <c r="AH53" s="41">
        <v>16</v>
      </c>
      <c r="AI53" s="41">
        <v>-8</v>
      </c>
      <c r="AJ53" s="41">
        <v>-16</v>
      </c>
      <c r="AK53" s="16"/>
      <c r="AL53" s="41">
        <f>H53</f>
        <v>321</v>
      </c>
      <c r="AM53" s="41">
        <f>I53</f>
        <v>215</v>
      </c>
      <c r="AN53" s="41">
        <f>J53</f>
        <v>502</v>
      </c>
      <c r="AO53" s="41">
        <f>SUM(K53:N53)</f>
        <v>405</v>
      </c>
      <c r="AP53" s="62">
        <f>SUM(O53:R53)</f>
        <v>447</v>
      </c>
      <c r="AQ53" s="41">
        <f t="shared" si="189"/>
        <v>619</v>
      </c>
      <c r="AR53" s="41">
        <f t="shared" si="190"/>
        <v>592</v>
      </c>
      <c r="AS53" s="41">
        <f>AA53+AB53+AC53+AD53</f>
        <v>940</v>
      </c>
      <c r="AT53" s="41">
        <f t="shared" si="191"/>
        <v>75</v>
      </c>
      <c r="AU53" s="41">
        <f t="shared" si="192"/>
        <v>-24</v>
      </c>
    </row>
    <row r="54" spans="1:47" ht="13.5" hidden="1" customHeight="1" outlineLevel="1">
      <c r="A54" s="26" t="s">
        <v>333</v>
      </c>
      <c r="B54" s="26" t="s">
        <v>333</v>
      </c>
      <c r="C54" s="26" t="s">
        <v>0</v>
      </c>
      <c r="D54" s="26" t="s">
        <v>13</v>
      </c>
      <c r="E54" s="26" t="s">
        <v>198</v>
      </c>
      <c r="F54" s="30" t="str">
        <f>IF(Menu!$G$10="English",A54,B54)</f>
        <v>Open</v>
      </c>
      <c r="G54" s="27" t="str">
        <f>IF(Menu!$G$10="English",C54,D54)</f>
        <v>Unidade</v>
      </c>
      <c r="H54" s="41">
        <v>0</v>
      </c>
      <c r="I54" s="41">
        <v>0</v>
      </c>
      <c r="J54" s="41">
        <v>0</v>
      </c>
      <c r="K54" s="41">
        <v>54</v>
      </c>
      <c r="L54" s="41">
        <v>52</v>
      </c>
      <c r="M54" s="41">
        <v>31</v>
      </c>
      <c r="N54" s="41">
        <v>19</v>
      </c>
      <c r="O54" s="41">
        <v>25</v>
      </c>
      <c r="P54" s="41">
        <v>33</v>
      </c>
      <c r="Q54" s="41">
        <v>11</v>
      </c>
      <c r="R54" s="41">
        <v>28</v>
      </c>
      <c r="S54" s="41">
        <v>46</v>
      </c>
      <c r="T54" s="41">
        <v>107</v>
      </c>
      <c r="U54" s="41">
        <v>65</v>
      </c>
      <c r="V54" s="41">
        <v>57</v>
      </c>
      <c r="W54" s="41">
        <v>71</v>
      </c>
      <c r="X54" s="41">
        <v>29</v>
      </c>
      <c r="Y54" s="41">
        <v>-8</v>
      </c>
      <c r="Z54" s="41">
        <v>10</v>
      </c>
      <c r="AA54" s="41">
        <v>-5</v>
      </c>
      <c r="AB54" s="41">
        <v>1</v>
      </c>
      <c r="AC54" s="41">
        <v>94</v>
      </c>
      <c r="AD54" s="41">
        <v>61</v>
      </c>
      <c r="AE54" s="41">
        <v>26</v>
      </c>
      <c r="AF54" s="41">
        <v>36</v>
      </c>
      <c r="AG54" s="41">
        <v>131</v>
      </c>
      <c r="AH54" s="41">
        <v>110</v>
      </c>
      <c r="AI54" s="41">
        <v>152</v>
      </c>
      <c r="AJ54" s="41">
        <v>118</v>
      </c>
      <c r="AK54" s="16"/>
      <c r="AL54" s="41">
        <f>H54</f>
        <v>0</v>
      </c>
      <c r="AM54" s="41">
        <f>I54</f>
        <v>0</v>
      </c>
      <c r="AN54" s="41">
        <f>J54</f>
        <v>0</v>
      </c>
      <c r="AO54" s="41">
        <f>SUM(K54:N54)</f>
        <v>156</v>
      </c>
      <c r="AP54" s="62">
        <f>SUM(O54:R54)</f>
        <v>97</v>
      </c>
      <c r="AQ54" s="41">
        <f t="shared" si="189"/>
        <v>275</v>
      </c>
      <c r="AR54" s="41">
        <f t="shared" si="190"/>
        <v>102</v>
      </c>
      <c r="AS54" s="41">
        <f>AA54+AB54+AC54+AD54</f>
        <v>151</v>
      </c>
      <c r="AT54" s="41">
        <f t="shared" si="191"/>
        <v>303</v>
      </c>
      <c r="AU54" s="41">
        <f t="shared" si="192"/>
        <v>270</v>
      </c>
    </row>
    <row r="55" spans="1:47" ht="13.5" customHeight="1">
      <c r="F55" s="30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14"/>
      <c r="AL55" s="41"/>
      <c r="AM55" s="41"/>
      <c r="AN55" s="41"/>
      <c r="AO55" s="41"/>
      <c r="AP55" s="41"/>
      <c r="AQ55" s="41"/>
      <c r="AR55" s="41"/>
      <c r="AS55" s="41"/>
      <c r="AT55" s="41"/>
      <c r="AU55" s="41"/>
    </row>
    <row r="56" spans="1:47" ht="13.5" customHeight="1">
      <c r="A56" s="29" t="s">
        <v>163</v>
      </c>
      <c r="B56" s="29" t="s">
        <v>160</v>
      </c>
      <c r="C56" s="29" t="s">
        <v>1</v>
      </c>
      <c r="D56" s="29" t="s">
        <v>1</v>
      </c>
      <c r="E56" s="29"/>
      <c r="F56" s="31" t="str">
        <f>IF(Menu!$G$10="English",A56,B56)</f>
        <v>VSO total</v>
      </c>
      <c r="G56" s="28" t="str">
        <f>IF(Menu!$G$10="English",C56,D56)</f>
        <v>%</v>
      </c>
      <c r="H56" s="103">
        <f>H41/(610679.452203107+H23)</f>
        <v>0.36251656462038256</v>
      </c>
      <c r="I56" s="103">
        <f>I41/(H68+I23)</f>
        <v>0.44980424911882594</v>
      </c>
      <c r="J56" s="103">
        <f t="shared" ref="J56:P56" si="193">J41/(I68+J23)</f>
        <v>0.50284229353623655</v>
      </c>
      <c r="K56" s="103">
        <f t="shared" si="193"/>
        <v>0.13418464165049154</v>
      </c>
      <c r="L56" s="103">
        <f t="shared" si="193"/>
        <v>0.28802294393018779</v>
      </c>
      <c r="M56" s="103">
        <f t="shared" si="193"/>
        <v>0.19910966836674016</v>
      </c>
      <c r="N56" s="103">
        <f>N41/(M68+N23)</f>
        <v>4.9280203037732742E-2</v>
      </c>
      <c r="O56" s="103">
        <f t="shared" si="193"/>
        <v>0.11329510765566528</v>
      </c>
      <c r="P56" s="103">
        <f t="shared" si="193"/>
        <v>0.11506191711414965</v>
      </c>
      <c r="Q56" s="103">
        <f t="shared" ref="Q56:AJ56" si="194">Q41/(P68+Q23)</f>
        <v>7.443095567346604E-2</v>
      </c>
      <c r="R56" s="103">
        <f t="shared" si="194"/>
        <v>0.1489396055024042</v>
      </c>
      <c r="S56" s="103">
        <f t="shared" si="194"/>
        <v>6.5806349511797022E-2</v>
      </c>
      <c r="T56" s="103">
        <f t="shared" si="194"/>
        <v>0.20860831935040627</v>
      </c>
      <c r="U56" s="103">
        <f t="shared" si="194"/>
        <v>0.12116372405795588</v>
      </c>
      <c r="V56" s="103">
        <f t="shared" si="194"/>
        <v>0.10093170486105042</v>
      </c>
      <c r="W56" s="103">
        <f t="shared" si="194"/>
        <v>0.20062064223191159</v>
      </c>
      <c r="X56" s="103">
        <f t="shared" si="194"/>
        <v>9.2291294610662308E-2</v>
      </c>
      <c r="Y56" s="103">
        <f t="shared" si="194"/>
        <v>0.14175870648749841</v>
      </c>
      <c r="Z56" s="103">
        <f t="shared" si="194"/>
        <v>0.18608804868364653</v>
      </c>
      <c r="AA56" s="103">
        <f t="shared" si="194"/>
        <v>0.23686807547402242</v>
      </c>
      <c r="AB56" s="103">
        <f t="shared" si="194"/>
        <v>5.0038278898409019E-2</v>
      </c>
      <c r="AC56" s="103">
        <f t="shared" si="194"/>
        <v>0.1182770390017933</v>
      </c>
      <c r="AD56" s="103">
        <f t="shared" si="194"/>
        <v>0.14834352429566947</v>
      </c>
      <c r="AE56" s="103">
        <f t="shared" si="194"/>
        <v>9.7474304083308233E-2</v>
      </c>
      <c r="AF56" s="103">
        <f t="shared" si="194"/>
        <v>0.20319382083476267</v>
      </c>
      <c r="AG56" s="103">
        <f t="shared" si="194"/>
        <v>0.10256005702520551</v>
      </c>
      <c r="AH56" s="103">
        <f t="shared" si="194"/>
        <v>0.18370643089494468</v>
      </c>
      <c r="AI56" s="103">
        <f t="shared" si="194"/>
        <v>0.17894001943883014</v>
      </c>
      <c r="AJ56" s="103">
        <f t="shared" si="194"/>
        <v>7.2261873146383049E-2</v>
      </c>
      <c r="AK56" s="71"/>
      <c r="AL56" s="70">
        <f>AL41/(610679.452203107+AL23)</f>
        <v>0.36251656462038256</v>
      </c>
      <c r="AM56" s="70">
        <f>AM41/(AL68+AM23)</f>
        <v>0.44980424911882594</v>
      </c>
      <c r="AN56" s="70">
        <f t="shared" ref="AN56:AP56" si="195">AN41/(AM68+AN23)</f>
        <v>0.50284229353623655</v>
      </c>
      <c r="AO56" s="70">
        <f t="shared" si="195"/>
        <v>0.45217792406312612</v>
      </c>
      <c r="AP56" s="70">
        <f t="shared" si="195"/>
        <v>0.34103373854899338</v>
      </c>
      <c r="AQ56" s="103">
        <f>AQ41/(AP68+AQ23)</f>
        <v>0.3887728366605176</v>
      </c>
      <c r="AR56" s="103">
        <f>AR41/(AQ68+AR23)</f>
        <v>0.44440008551683408</v>
      </c>
      <c r="AS56" s="103">
        <f>AS41/(AR68+AS23)</f>
        <v>0.40896273132843358</v>
      </c>
      <c r="AT56" s="103">
        <f>AT41/(AS68+AT23)</f>
        <v>0.40895328334800213</v>
      </c>
      <c r="AU56" s="103">
        <f>AU41/(AT68+AU23)</f>
        <v>0.22756765814668212</v>
      </c>
    </row>
    <row r="57" spans="1:47" ht="13.5" customHeight="1">
      <c r="A57" s="26" t="s">
        <v>161</v>
      </c>
      <c r="B57" s="26" t="s">
        <v>138</v>
      </c>
      <c r="C57" s="26" t="s">
        <v>1</v>
      </c>
      <c r="D57" s="26" t="s">
        <v>1</v>
      </c>
      <c r="E57" s="26" t="s">
        <v>199</v>
      </c>
      <c r="F57" s="30" t="str">
        <f>IF(Menu!$G$10="English",A57,B57)</f>
        <v>VSO de Lançamentos</v>
      </c>
      <c r="G57" s="27" t="str">
        <f>IF(Menu!$G$10="English",C57,D57)</f>
        <v>%</v>
      </c>
      <c r="H57" s="104">
        <f t="shared" ref="H57:O57" si="196">H42/(H23)</f>
        <v>0.55933238617330205</v>
      </c>
      <c r="I57" s="104">
        <f t="shared" si="196"/>
        <v>0.54746757912532928</v>
      </c>
      <c r="J57" s="104">
        <f t="shared" si="196"/>
        <v>0.55870209631419321</v>
      </c>
      <c r="K57" s="104">
        <f t="shared" si="196"/>
        <v>0.50891423803236913</v>
      </c>
      <c r="L57" s="104">
        <f t="shared" si="196"/>
        <v>0.62472059387307821</v>
      </c>
      <c r="M57" s="104">
        <f t="shared" si="196"/>
        <v>0.38760576197078389</v>
      </c>
      <c r="N57" s="104">
        <f t="shared" si="196"/>
        <v>0.15580660863265375</v>
      </c>
      <c r="O57" s="104">
        <f t="shared" si="196"/>
        <v>0.30578281171412747</v>
      </c>
      <c r="P57" s="104">
        <f t="shared" ref="P57:Q57" si="197">P42/(P23)</f>
        <v>0.11893222159884467</v>
      </c>
      <c r="Q57" s="104">
        <f t="shared" si="197"/>
        <v>0.21041207017296354</v>
      </c>
      <c r="R57" s="104">
        <f t="shared" ref="R57:S57" si="198">R42/(R23)</f>
        <v>0.30733365031482018</v>
      </c>
      <c r="S57" s="104">
        <f t="shared" si="198"/>
        <v>0.26801119641965049</v>
      </c>
      <c r="T57" s="104">
        <f>T42/(T23)</f>
        <v>0.41059545629339506</v>
      </c>
      <c r="U57" s="104">
        <f>U42/(U23)</f>
        <v>0.34445655103406986</v>
      </c>
      <c r="V57" s="104">
        <f>V42/(V23)</f>
        <v>0.58019830079236179</v>
      </c>
      <c r="W57" s="104">
        <f>W42/(W23)</f>
        <v>0.29015385895330187</v>
      </c>
      <c r="X57" s="104">
        <f t="shared" ref="X57:AC57" si="199">IFERROR(X42/(X23),0)</f>
        <v>0</v>
      </c>
      <c r="Y57" s="104">
        <f t="shared" si="199"/>
        <v>0.37831031121157227</v>
      </c>
      <c r="Z57" s="104">
        <f t="shared" si="199"/>
        <v>0.8364083669259762</v>
      </c>
      <c r="AA57" s="104">
        <f t="shared" si="199"/>
        <v>0.35577468349164959</v>
      </c>
      <c r="AB57" s="104">
        <f t="shared" si="199"/>
        <v>0</v>
      </c>
      <c r="AC57" s="104">
        <f t="shared" si="199"/>
        <v>0.53349268692729268</v>
      </c>
      <c r="AD57" s="104">
        <f t="shared" ref="AD57:AE57" si="200">IFERROR(AD42/(AD23),0)</f>
        <v>0.6057593111006</v>
      </c>
      <c r="AE57" s="104">
        <f t="shared" si="200"/>
        <v>0</v>
      </c>
      <c r="AF57" s="104">
        <f t="shared" ref="AF57:AG57" si="201">IFERROR(AF42/(AF23),0)</f>
        <v>0.3107193738090212</v>
      </c>
      <c r="AG57" s="104">
        <f t="shared" si="201"/>
        <v>0.48174769092134095</v>
      </c>
      <c r="AH57" s="104">
        <f t="shared" ref="AH57:AI57" si="202">IFERROR(AH42/(AH23),0)</f>
        <v>0.47863638029323302</v>
      </c>
      <c r="AI57" s="104">
        <f t="shared" si="202"/>
        <v>0.38464120553127973</v>
      </c>
      <c r="AJ57" s="104">
        <f t="shared" ref="AJ57" si="203">IFERROR(AJ42/(AJ23),0)</f>
        <v>0.15285424838996808</v>
      </c>
      <c r="AK57" s="14"/>
      <c r="AL57" s="69">
        <f>AL42/(AL23)</f>
        <v>0.55933238617330205</v>
      </c>
      <c r="AM57" s="69">
        <f t="shared" ref="AM57:AQ57" si="204">AM42/(AM23)</f>
        <v>0.54746757912532928</v>
      </c>
      <c r="AN57" s="69">
        <f t="shared" si="204"/>
        <v>0.55870209631419321</v>
      </c>
      <c r="AO57" s="69">
        <f t="shared" si="204"/>
        <v>0.4822964808316777</v>
      </c>
      <c r="AP57" s="69">
        <f t="shared" si="204"/>
        <v>0.26440185412768846</v>
      </c>
      <c r="AQ57" s="104">
        <f t="shared" si="204"/>
        <v>0.35262379468454602</v>
      </c>
      <c r="AR57" s="104">
        <f t="shared" ref="AR57:AS57" si="205">AR42/(AR23)</f>
        <v>0.36209423771588617</v>
      </c>
      <c r="AS57" s="104">
        <f t="shared" si="205"/>
        <v>0.44978517368960819</v>
      </c>
      <c r="AT57" s="104">
        <f t="shared" ref="AT57:AU57" si="206">AT42/(AT23)</f>
        <v>0.4148706565501708</v>
      </c>
      <c r="AU57" s="104">
        <f t="shared" si="206"/>
        <v>0.30368002013499124</v>
      </c>
    </row>
    <row r="58" spans="1:47" ht="13.5" customHeight="1">
      <c r="A58" s="26" t="s">
        <v>162</v>
      </c>
      <c r="B58" s="26" t="s">
        <v>139</v>
      </c>
      <c r="C58" s="26" t="s">
        <v>1</v>
      </c>
      <c r="D58" s="26" t="s">
        <v>1</v>
      </c>
      <c r="E58" s="26" t="s">
        <v>200</v>
      </c>
      <c r="F58" s="30" t="str">
        <f>IF(Menu!$G$10="English",A58,B58)</f>
        <v>VSO de Estoque</v>
      </c>
      <c r="G58" s="27" t="str">
        <f>IF(Menu!$G$10="English",C58,D58)</f>
        <v>%</v>
      </c>
      <c r="H58" s="104">
        <f>H46/610679.452203107</f>
        <v>0.276442949075628</v>
      </c>
      <c r="I58" s="104">
        <f t="shared" ref="I58:P58" si="207">I46/H68</f>
        <v>0.38075315076571725</v>
      </c>
      <c r="J58" s="104">
        <f t="shared" si="207"/>
        <v>0.43644765499523525</v>
      </c>
      <c r="K58" s="104">
        <f t="shared" si="207"/>
        <v>7.8199617892945272E-2</v>
      </c>
      <c r="L58" s="104">
        <f t="shared" si="207"/>
        <v>0.13998236980134668</v>
      </c>
      <c r="M58" s="104">
        <f t="shared" si="207"/>
        <v>0.16950920092950933</v>
      </c>
      <c r="N58" s="104">
        <f t="shared" si="207"/>
        <v>3.2169261372521213E-2</v>
      </c>
      <c r="O58" s="104">
        <f t="shared" si="207"/>
        <v>1.1352826655982494E-2</v>
      </c>
      <c r="P58" s="104">
        <f t="shared" si="207"/>
        <v>0.11464276653596531</v>
      </c>
      <c r="Q58" s="104">
        <f t="shared" ref="Q58:AJ58" si="208">Q46/P68</f>
        <v>5.0580907925557327E-2</v>
      </c>
      <c r="R58" s="104">
        <f t="shared" si="208"/>
        <v>0.11628707440700395</v>
      </c>
      <c r="S58" s="104">
        <f t="shared" si="208"/>
        <v>1.4426273693589195E-2</v>
      </c>
      <c r="T58" s="104">
        <f t="shared" si="208"/>
        <v>0.19055187374930554</v>
      </c>
      <c r="U58" s="104">
        <f t="shared" si="208"/>
        <v>8.9464188934836111E-2</v>
      </c>
      <c r="V58" s="104">
        <f t="shared" si="208"/>
        <v>6.8862811969150173E-2</v>
      </c>
      <c r="W58" s="104">
        <f t="shared" si="208"/>
        <v>0.1650939304903021</v>
      </c>
      <c r="X58" s="104">
        <f t="shared" si="208"/>
        <v>9.2291294610662308E-2</v>
      </c>
      <c r="Y58" s="104">
        <f t="shared" si="208"/>
        <v>8.5024048234252608E-2</v>
      </c>
      <c r="Z58" s="104">
        <f t="shared" si="208"/>
        <v>0.15222678678078719</v>
      </c>
      <c r="AA58" s="104">
        <f t="shared" si="208"/>
        <v>0.15988373296974531</v>
      </c>
      <c r="AB58" s="104">
        <f t="shared" si="208"/>
        <v>5.0038278898409019E-2</v>
      </c>
      <c r="AC58" s="104">
        <f t="shared" si="208"/>
        <v>3.9944402962290786E-2</v>
      </c>
      <c r="AD58" s="104">
        <f t="shared" si="208"/>
        <v>6.2707595120138016E-2</v>
      </c>
      <c r="AE58" s="104">
        <f t="shared" si="208"/>
        <v>9.7474304083308233E-2</v>
      </c>
      <c r="AF58" s="104">
        <f t="shared" si="208"/>
        <v>0.1724346768569073</v>
      </c>
      <c r="AG58" s="104">
        <f t="shared" si="208"/>
        <v>6.8223535292110477E-2</v>
      </c>
      <c r="AH58" s="104">
        <f t="shared" si="208"/>
        <v>8.1458586671400574E-2</v>
      </c>
      <c r="AI58" s="104">
        <f t="shared" si="208"/>
        <v>0.148959367210835</v>
      </c>
      <c r="AJ58" s="104">
        <f t="shared" si="208"/>
        <v>6.5548209709828525E-2</v>
      </c>
      <c r="AK58" s="14"/>
      <c r="AL58" s="67">
        <f>AL46/610679.452203107</f>
        <v>0.276442949075628</v>
      </c>
      <c r="AM58" s="67">
        <f>AM46/AL68</f>
        <v>0.38075315076571725</v>
      </c>
      <c r="AN58" s="67">
        <f t="shared" ref="AN58:AO58" si="209">AN46/AM68</f>
        <v>0.43644765499523525</v>
      </c>
      <c r="AO58" s="67">
        <f t="shared" si="209"/>
        <v>0.42449722723846578</v>
      </c>
      <c r="AP58" s="67">
        <f t="shared" ref="AP58:AU58" si="210">AP46/AO68</f>
        <v>0.43894745966687104</v>
      </c>
      <c r="AQ58" s="104">
        <f t="shared" si="210"/>
        <v>0.40977961731831541</v>
      </c>
      <c r="AR58" s="104">
        <f t="shared" si="210"/>
        <v>0.49969011952049014</v>
      </c>
      <c r="AS58" s="104">
        <f t="shared" si="210"/>
        <v>0.36213102854403578</v>
      </c>
      <c r="AT58" s="104">
        <f t="shared" si="210"/>
        <v>0.40483908087961962</v>
      </c>
      <c r="AU58" s="104">
        <f t="shared" si="210"/>
        <v>0.21051967849445302</v>
      </c>
    </row>
    <row r="59" spans="1:47" ht="13.5" customHeight="1">
      <c r="F59" s="30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14"/>
      <c r="AL59" s="41"/>
      <c r="AM59" s="41"/>
      <c r="AN59" s="41"/>
      <c r="AO59" s="41"/>
      <c r="AP59" s="41"/>
      <c r="AQ59" s="41"/>
      <c r="AR59" s="41"/>
      <c r="AS59" s="41"/>
      <c r="AT59" s="41"/>
      <c r="AU59" s="41"/>
    </row>
    <row r="60" spans="1:47" ht="13.5" customHeight="1">
      <c r="F60" s="30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14"/>
      <c r="AL60" s="11"/>
      <c r="AM60" s="11"/>
      <c r="AN60" s="11"/>
      <c r="AO60" s="11"/>
      <c r="AP60" s="11"/>
      <c r="AQ60" s="49"/>
      <c r="AR60" s="49"/>
      <c r="AS60" s="49"/>
      <c r="AT60" s="49"/>
      <c r="AU60" s="49"/>
    </row>
    <row r="61" spans="1:47" ht="13.5" customHeight="1">
      <c r="A61" s="26" t="s">
        <v>145</v>
      </c>
      <c r="B61" s="26" t="s">
        <v>144</v>
      </c>
      <c r="F61" s="28" t="str">
        <f>IF(Menu!$G$10="English",A61,B61)</f>
        <v>OPERACIONAIS &amp; FINANCEIROS | ESTOQUE</v>
      </c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14"/>
      <c r="AL61" s="11"/>
      <c r="AM61" s="11"/>
      <c r="AN61" s="11"/>
      <c r="AO61" s="11"/>
      <c r="AP61" s="11"/>
      <c r="AQ61" s="49"/>
      <c r="AR61" s="49"/>
      <c r="AS61" s="49"/>
      <c r="AT61" s="49"/>
      <c r="AU61" s="49"/>
    </row>
    <row r="62" spans="1:47" ht="13.5" customHeight="1">
      <c r="A62" s="26" t="s">
        <v>12</v>
      </c>
      <c r="B62" s="26" t="s">
        <v>11</v>
      </c>
      <c r="C62" s="26" t="s">
        <v>0</v>
      </c>
      <c r="D62" s="26" t="s">
        <v>13</v>
      </c>
      <c r="F62" s="50" t="str">
        <f>IF(Menu!$G$10="English",A62,B62)</f>
        <v>Itens</v>
      </c>
      <c r="G62" s="51" t="str">
        <f t="shared" ref="G62:J62" si="211">G30</f>
        <v>Unidade</v>
      </c>
      <c r="H62" s="52">
        <f t="shared" si="211"/>
        <v>2017</v>
      </c>
      <c r="I62" s="52">
        <f t="shared" si="211"/>
        <v>2018</v>
      </c>
      <c r="J62" s="52">
        <f t="shared" si="211"/>
        <v>2019</v>
      </c>
      <c r="K62" s="52" t="str">
        <f>IF(Menu!$G$10="PORTUGUÊS","1T20","1Q20")</f>
        <v>1T20</v>
      </c>
      <c r="L62" s="52" t="str">
        <f>IF(Menu!$G$10="PORTUGUÊS","2T20","2Q20")</f>
        <v>2T20</v>
      </c>
      <c r="M62" s="52" t="str">
        <f>IF(Menu!$G$10="PORTUGUÊS","3T20","3Q20")</f>
        <v>3T20</v>
      </c>
      <c r="N62" s="52" t="str">
        <f>IF(Menu!$G$10="PORTUGUÊS","4T20","4Q20")</f>
        <v>4T20</v>
      </c>
      <c r="O62" s="52" t="str">
        <f>IF(Menu!$G$10="PORTUGUÊS","1T21","1Q21")</f>
        <v>1T21</v>
      </c>
      <c r="P62" s="52" t="str">
        <f>IF(Menu!$G$10="PORTUGUÊS","2T21","2Q21")</f>
        <v>2T21</v>
      </c>
      <c r="Q62" s="52" t="str">
        <f>IF(Menu!$G$10="PORTUGUÊS","3T21","3Q21")</f>
        <v>3T21</v>
      </c>
      <c r="R62" s="52" t="str">
        <f>IF(Menu!$G$10="PORTUGUÊS","4T21","4Q21")</f>
        <v>4T21</v>
      </c>
      <c r="S62" s="52" t="str">
        <f>IF(Menu!$G$10="PORTUGUÊS","1T22","1Q22")</f>
        <v>1T22</v>
      </c>
      <c r="T62" s="52" t="str">
        <f>IF(Menu!$G$10="PORTUGUÊS","2T22","2Q22")</f>
        <v>2T22</v>
      </c>
      <c r="U62" s="52" t="str">
        <f>IF(Menu!$G$10="PORTUGUÊS","3T22","3Q22")</f>
        <v>3T22</v>
      </c>
      <c r="V62" s="52" t="str">
        <f>IF(Menu!$G$10="PORTUGUÊS","4T22","4Q22")</f>
        <v>4T22</v>
      </c>
      <c r="W62" s="52" t="str">
        <f>IF(Menu!$G$10="PORTUGUÊS","1T23","1Q23")</f>
        <v>1T23</v>
      </c>
      <c r="X62" s="52" t="str">
        <f>IF(Menu!$G$10="PORTUGUÊS","2T23","2Q23")</f>
        <v>2T23</v>
      </c>
      <c r="Y62" s="52" t="str">
        <f>IF(Menu!$G$10="PORTUGUÊS","3T23","3Q23")</f>
        <v>3T23</v>
      </c>
      <c r="Z62" s="52" t="str">
        <f>IF(Menu!$G$10="PORTUGUÊS","4T23","4Q23")</f>
        <v>4T23</v>
      </c>
      <c r="AA62" s="52" t="str">
        <f>IF(Menu!$G$10="PORTUGUÊS","1T24","1Q24")</f>
        <v>1T24</v>
      </c>
      <c r="AB62" s="160" t="str">
        <f>IF(Menu!$G$10="PORTUGUÊS","2T24","2Q24")</f>
        <v>2T24</v>
      </c>
      <c r="AC62" s="160" t="str">
        <f>IF(Menu!$G$10="PORTUGUÊS","3T24","3Q24")</f>
        <v>3T24</v>
      </c>
      <c r="AD62" s="52" t="str">
        <f>IF(Menu!$G$10="PORTUGUÊS","4T24","4Q24")</f>
        <v>4T24</v>
      </c>
      <c r="AE62" s="52" t="str">
        <f>$AE$7</f>
        <v>1T25</v>
      </c>
      <c r="AF62" s="52" t="str">
        <f>IF(Menu!$G$10="PORTUGUÊS","2T25","2Q25")</f>
        <v>2T25</v>
      </c>
      <c r="AG62" s="52" t="str">
        <f>IF(Menu!$G$10="PORTUGUÊS","3T25","3Q25")</f>
        <v>3T25</v>
      </c>
      <c r="AH62" s="52" t="str">
        <f>IF(Menu!$G$10="PORTUGUÊS","4T25","4Q25")</f>
        <v>4T25</v>
      </c>
      <c r="AI62" s="52" t="str">
        <f>IF(Menu!$G$10="PORTUGUÊS","1T26","1Q26")</f>
        <v>1T26</v>
      </c>
      <c r="AJ62" s="52" t="str">
        <f>IF(Menu!$G$10="PORTUGUÊS","2T26","2Q26")</f>
        <v>2T26</v>
      </c>
      <c r="AK62" s="49"/>
      <c r="AL62" s="52">
        <f t="shared" ref="AL62:AQ62" si="212">AL30</f>
        <v>2017</v>
      </c>
      <c r="AM62" s="52">
        <f t="shared" si="212"/>
        <v>2018</v>
      </c>
      <c r="AN62" s="52">
        <f t="shared" si="212"/>
        <v>2019</v>
      </c>
      <c r="AO62" s="52">
        <f t="shared" si="212"/>
        <v>2020</v>
      </c>
      <c r="AP62" s="52">
        <f t="shared" si="212"/>
        <v>2021</v>
      </c>
      <c r="AQ62" s="52">
        <f t="shared" si="212"/>
        <v>2022</v>
      </c>
      <c r="AR62" s="52">
        <f t="shared" ref="AR62:AS62" si="213">AR30</f>
        <v>2023</v>
      </c>
      <c r="AS62" s="52">
        <f t="shared" si="213"/>
        <v>2024</v>
      </c>
      <c r="AT62" s="52">
        <f t="shared" ref="AT62" si="214">AT30</f>
        <v>2025</v>
      </c>
      <c r="AU62" s="52">
        <f>AU7</f>
        <v>2026</v>
      </c>
    </row>
    <row r="63" spans="1:47" ht="13.5" customHeight="1" collapsed="1">
      <c r="A63" s="29" t="s">
        <v>183</v>
      </c>
      <c r="B63" s="29" t="s">
        <v>184</v>
      </c>
      <c r="C63" s="29" t="s">
        <v>2</v>
      </c>
      <c r="D63" s="29" t="s">
        <v>16</v>
      </c>
      <c r="E63" s="29"/>
      <c r="F63" s="32" t="str">
        <f>IF(Menu!$G$10="English",A63,B63)</f>
        <v>VGV das unidades em estoque (total)</v>
      </c>
      <c r="G63" s="32" t="str">
        <f>IF(Menu!$G$10="English",C63,D63)</f>
        <v>R$ milhares</v>
      </c>
      <c r="H63" s="40">
        <f t="shared" ref="H63:O63" si="215">SUM(H64:H66)</f>
        <v>667456</v>
      </c>
      <c r="I63" s="40">
        <f t="shared" si="215"/>
        <v>570059</v>
      </c>
      <c r="J63" s="40">
        <f t="shared" si="215"/>
        <v>601896</v>
      </c>
      <c r="K63" s="40">
        <f t="shared" si="215"/>
        <v>616979.00000000012</v>
      </c>
      <c r="L63" s="40">
        <f t="shared" si="215"/>
        <v>607949.18332851573</v>
      </c>
      <c r="M63" s="40">
        <f t="shared" si="215"/>
        <v>588899</v>
      </c>
      <c r="N63" s="40">
        <f t="shared" si="215"/>
        <v>664740</v>
      </c>
      <c r="O63" s="40">
        <f t="shared" si="215"/>
        <v>932575</v>
      </c>
      <c r="P63" s="40">
        <f t="shared" ref="P63:Q63" si="216">SUM(P64:P66)</f>
        <v>955879.53872431256</v>
      </c>
      <c r="Q63" s="40">
        <f t="shared" si="216"/>
        <v>1073580.3552122167</v>
      </c>
      <c r="R63" s="40">
        <f t="shared" ref="R63:S63" si="217">SUM(R64:R66)</f>
        <v>1086694.9701138027</v>
      </c>
      <c r="S63" s="40">
        <f t="shared" si="217"/>
        <v>1460323.2077426268</v>
      </c>
      <c r="T63" s="40">
        <f t="shared" ref="T63:U63" si="218">SUM(T64:T66)</f>
        <v>1347666.7056742345</v>
      </c>
      <c r="U63" s="40">
        <f t="shared" si="218"/>
        <v>1385908.8555053002</v>
      </c>
      <c r="V63" s="40">
        <f t="shared" ref="V63:W63" si="219">SUM(V64:V66)</f>
        <v>1339224.4860121522</v>
      </c>
      <c r="W63" s="40">
        <f t="shared" si="219"/>
        <v>1419871.7033726871</v>
      </c>
      <c r="X63" s="40">
        <f t="shared" ref="X63:Y63" si="220">SUM(X64:X66)</f>
        <v>1184046.1225435867</v>
      </c>
      <c r="Y63" s="40">
        <f t="shared" si="220"/>
        <v>1299456.9462406074</v>
      </c>
      <c r="Z63" s="40">
        <f t="shared" ref="Z63:AB63" si="221">SUM(Z64:Z66)</f>
        <v>1138465.6613104276</v>
      </c>
      <c r="AA63" s="40">
        <f t="shared" si="221"/>
        <v>1370922.6464376543</v>
      </c>
      <c r="AB63" s="40">
        <f t="shared" si="221"/>
        <v>1353628.2623060534</v>
      </c>
      <c r="AC63" s="40">
        <f t="shared" ref="AC63:AD63" si="222">SUM(AC64:AC66)</f>
        <v>1528087.2765043611</v>
      </c>
      <c r="AD63" s="40">
        <f t="shared" si="222"/>
        <v>1510286.6901332417</v>
      </c>
      <c r="AE63" s="40">
        <f t="shared" ref="AE63:AF63" si="223">SUM(AE64:AE66)</f>
        <v>1388743.4977633862</v>
      </c>
      <c r="AF63" s="40">
        <f t="shared" si="223"/>
        <v>1459716.1303538613</v>
      </c>
      <c r="AG63" s="40">
        <f t="shared" ref="AG63:AH63" si="224">SUM(AG64:AG66)</f>
        <v>1456771.6446957185</v>
      </c>
      <c r="AH63" s="40">
        <f t="shared" si="224"/>
        <v>1604528.5787584165</v>
      </c>
      <c r="AI63" s="40">
        <f t="shared" ref="AI63:AJ63" si="225">SUM(AI64:AI66)</f>
        <v>1499349.565050978</v>
      </c>
      <c r="AJ63" s="40">
        <f t="shared" si="225"/>
        <v>1517680.1316355004</v>
      </c>
      <c r="AK63" s="16"/>
      <c r="AL63" s="40">
        <f>SUM(AL64:AL66)</f>
        <v>667456</v>
      </c>
      <c r="AM63" s="40">
        <f>SUM(AM64:AM66)</f>
        <v>570059</v>
      </c>
      <c r="AN63" s="40">
        <f>SUM(AN64:AN66)</f>
        <v>601896</v>
      </c>
      <c r="AO63" s="40">
        <f>SUM(AO64:AO66)</f>
        <v>664740</v>
      </c>
      <c r="AP63" s="40">
        <f>SUM(AP64:AP66)</f>
        <v>1086694.9701138027</v>
      </c>
      <c r="AQ63" s="40">
        <f t="shared" ref="AQ63:AR63" si="226">SUM(AQ64:AQ66)</f>
        <v>1339224.4860121522</v>
      </c>
      <c r="AR63" s="40">
        <f t="shared" si="226"/>
        <v>1138465.6613104276</v>
      </c>
      <c r="AS63" s="40">
        <f t="shared" ref="AS63:AT63" si="227">SUM(AS64:AS66)</f>
        <v>1510286.6901332417</v>
      </c>
      <c r="AT63" s="40">
        <f t="shared" si="227"/>
        <v>1604528.5787584165</v>
      </c>
      <c r="AU63" s="40">
        <f t="shared" ref="AU63" si="228">SUM(AU64:AU66)</f>
        <v>1517680.1316355004</v>
      </c>
    </row>
    <row r="64" spans="1:47" ht="13.5" hidden="1" customHeight="1" outlineLevel="1">
      <c r="A64" s="26" t="s">
        <v>334</v>
      </c>
      <c r="B64" s="26" t="s">
        <v>331</v>
      </c>
      <c r="C64" s="26" t="s">
        <v>2</v>
      </c>
      <c r="D64" s="26" t="s">
        <v>16</v>
      </c>
      <c r="E64" s="26" t="s">
        <v>201</v>
      </c>
      <c r="F64" s="30" t="str">
        <f>IF(Menu!$G$10="English",A64,B64)</f>
        <v>Incorporadora</v>
      </c>
      <c r="G64" s="27" t="str">
        <f>IF(Menu!$G$10="English",C64,D64)</f>
        <v>R$ milhares</v>
      </c>
      <c r="H64" s="41">
        <v>559967</v>
      </c>
      <c r="I64" s="41">
        <v>451496</v>
      </c>
      <c r="J64" s="41">
        <v>487762.12037999998</v>
      </c>
      <c r="K64" s="41">
        <f>504031-K66</f>
        <v>499414.35932271642</v>
      </c>
      <c r="L64" s="41">
        <v>465679.80305839836</v>
      </c>
      <c r="M64" s="41">
        <v>469062</v>
      </c>
      <c r="N64" s="41">
        <v>562347</v>
      </c>
      <c r="O64" s="41">
        <v>840008</v>
      </c>
      <c r="P64" s="41">
        <v>867883.17210246739</v>
      </c>
      <c r="Q64" s="41">
        <v>992166.18970815104</v>
      </c>
      <c r="R64" s="41">
        <v>1013284.3072488642</v>
      </c>
      <c r="S64" s="41">
        <v>1352015.2933212731</v>
      </c>
      <c r="T64" s="41">
        <v>1199823.4957381142</v>
      </c>
      <c r="U64" s="41">
        <v>1236821.1317863441</v>
      </c>
      <c r="V64" s="41">
        <v>1188934.109257712</v>
      </c>
      <c r="W64" s="41">
        <v>1293425.2112994676</v>
      </c>
      <c r="X64" s="41">
        <v>1067535.9863274456</v>
      </c>
      <c r="Y64" s="41">
        <v>1170264.7208149994</v>
      </c>
      <c r="Z64" s="41">
        <v>758897.83722529968</v>
      </c>
      <c r="AA64" s="41">
        <v>1241741.2106065694</v>
      </c>
      <c r="AB64" s="41">
        <v>1251393.8099280593</v>
      </c>
      <c r="AC64" s="41">
        <v>1387360.101862086</v>
      </c>
      <c r="AD64" s="41">
        <v>1394661.8250362833</v>
      </c>
      <c r="AE64" s="41">
        <v>1291682.7781241238</v>
      </c>
      <c r="AF64" s="41">
        <v>1353497.9152617198</v>
      </c>
      <c r="AG64" s="41">
        <v>1212423.5591484681</v>
      </c>
      <c r="AH64" s="41">
        <v>1415592.4083032545</v>
      </c>
      <c r="AI64" s="41">
        <v>1303050.4706042376</v>
      </c>
      <c r="AJ64" s="41">
        <v>1360420.9132448242</v>
      </c>
      <c r="AK64" s="16"/>
      <c r="AL64" s="41">
        <f>H64</f>
        <v>559967</v>
      </c>
      <c r="AM64" s="41">
        <f>I64</f>
        <v>451496</v>
      </c>
      <c r="AN64" s="41">
        <f>J64</f>
        <v>487762.12037999998</v>
      </c>
      <c r="AO64" s="41">
        <f>SUM(N64)</f>
        <v>562347</v>
      </c>
      <c r="AP64" s="62">
        <f>R64</f>
        <v>1013284.3072488642</v>
      </c>
      <c r="AQ64" s="41">
        <f>V64</f>
        <v>1188934.109257712</v>
      </c>
      <c r="AR64" s="41">
        <f>Z64</f>
        <v>758897.83722529968</v>
      </c>
      <c r="AS64" s="41">
        <f>AD64</f>
        <v>1394661.8250362833</v>
      </c>
      <c r="AT64" s="41">
        <f>AH64</f>
        <v>1415592.4083032545</v>
      </c>
      <c r="AU64" s="41">
        <f>AJ64</f>
        <v>1360420.9132448242</v>
      </c>
    </row>
    <row r="65" spans="1:47" ht="13.5" hidden="1" customHeight="1" outlineLevel="1">
      <c r="A65" s="26" t="s">
        <v>187</v>
      </c>
      <c r="B65" s="26" t="s">
        <v>332</v>
      </c>
      <c r="C65" s="26" t="s">
        <v>2</v>
      </c>
      <c r="D65" s="26" t="s">
        <v>16</v>
      </c>
      <c r="E65" s="26" t="s">
        <v>202</v>
      </c>
      <c r="F65" s="30" t="str">
        <f>IF(Menu!$G$10="English",A65,B65)</f>
        <v>Urbanizadora</v>
      </c>
      <c r="G65" s="27" t="str">
        <f>IF(Menu!$G$10="English",C65,D65)</f>
        <v>R$ milhares</v>
      </c>
      <c r="H65" s="41">
        <v>107489</v>
      </c>
      <c r="I65" s="41">
        <v>118563</v>
      </c>
      <c r="J65" s="41">
        <v>100140</v>
      </c>
      <c r="K65" s="41">
        <v>112948</v>
      </c>
      <c r="L65" s="41">
        <v>107903.91780211739</v>
      </c>
      <c r="M65" s="41">
        <v>90659</v>
      </c>
      <c r="N65" s="41">
        <v>74115</v>
      </c>
      <c r="O65" s="41">
        <v>67691</v>
      </c>
      <c r="P65" s="41">
        <v>66373.231062593171</v>
      </c>
      <c r="Q65" s="41">
        <v>61213.306387665776</v>
      </c>
      <c r="R65" s="41">
        <v>59807.355706171067</v>
      </c>
      <c r="S65" s="41">
        <v>64107.330982923755</v>
      </c>
      <c r="T65" s="41">
        <v>93138.192340710229</v>
      </c>
      <c r="U65" s="41">
        <v>109653.16943721237</v>
      </c>
      <c r="V65" s="41">
        <v>123800.88832634986</v>
      </c>
      <c r="W65" s="41">
        <v>114869.6424665395</v>
      </c>
      <c r="X65" s="41">
        <v>114493.79427461102</v>
      </c>
      <c r="Y65" s="41">
        <v>125240.17171250762</v>
      </c>
      <c r="Z65" s="41">
        <v>144257.99025794413</v>
      </c>
      <c r="AA65" s="41">
        <v>126690.70628634898</v>
      </c>
      <c r="AB65" s="41">
        <v>99840.121017975995</v>
      </c>
      <c r="AC65" s="41">
        <v>87596.079573010313</v>
      </c>
      <c r="AD65" s="41">
        <v>83372.669848281395</v>
      </c>
      <c r="AE65" s="41">
        <v>70641.912317009599</v>
      </c>
      <c r="AF65" s="41">
        <v>88424.629125935142</v>
      </c>
      <c r="AG65" s="41">
        <v>91030.962427628125</v>
      </c>
      <c r="AH65" s="41">
        <v>89808.599301597307</v>
      </c>
      <c r="AI65" s="41">
        <v>100399.61844476669</v>
      </c>
      <c r="AJ65" s="41">
        <v>94987.450301599485</v>
      </c>
      <c r="AK65" s="16"/>
      <c r="AL65" s="41">
        <f>H65</f>
        <v>107489</v>
      </c>
      <c r="AM65" s="41">
        <f>I65</f>
        <v>118563</v>
      </c>
      <c r="AN65" s="41">
        <f>J65</f>
        <v>100140</v>
      </c>
      <c r="AO65" s="41">
        <f>SUM(N65)</f>
        <v>74115</v>
      </c>
      <c r="AP65" s="62">
        <f>R65</f>
        <v>59807.355706171067</v>
      </c>
      <c r="AQ65" s="41">
        <f t="shared" ref="AQ65:AQ66" si="229">V65</f>
        <v>123800.88832634986</v>
      </c>
      <c r="AR65" s="41">
        <f t="shared" ref="AR65:AR66" si="230">Z65</f>
        <v>144257.99025794413</v>
      </c>
      <c r="AS65" s="41">
        <f>AD65</f>
        <v>83372.669848281395</v>
      </c>
      <c r="AT65" s="41">
        <f>AH65</f>
        <v>89808.599301597307</v>
      </c>
      <c r="AU65" s="41">
        <f t="shared" ref="AU65:AU66" si="231">AJ65</f>
        <v>94987.450301599485</v>
      </c>
    </row>
    <row r="66" spans="1:47" ht="13.5" hidden="1" customHeight="1" outlineLevel="1">
      <c r="A66" s="26" t="s">
        <v>333</v>
      </c>
      <c r="B66" s="26" t="s">
        <v>333</v>
      </c>
      <c r="C66" s="26" t="s">
        <v>2</v>
      </c>
      <c r="D66" s="26" t="s">
        <v>16</v>
      </c>
      <c r="E66" s="26" t="s">
        <v>203</v>
      </c>
      <c r="F66" s="30" t="str">
        <f>IF(Menu!$G$10="English",A66,B66)</f>
        <v>Open</v>
      </c>
      <c r="G66" s="27" t="str">
        <f>IF(Menu!$G$10="English",C66,D66)</f>
        <v>R$ milhares</v>
      </c>
      <c r="H66" s="41"/>
      <c r="I66" s="41"/>
      <c r="J66" s="41">
        <v>13993.87962</v>
      </c>
      <c r="K66" s="41">
        <v>4616.640677283579</v>
      </c>
      <c r="L66" s="41">
        <v>34365.462468000012</v>
      </c>
      <c r="M66" s="41">
        <v>29178</v>
      </c>
      <c r="N66" s="41">
        <v>28278</v>
      </c>
      <c r="O66" s="41">
        <v>24876</v>
      </c>
      <c r="P66" s="41">
        <v>21623.135559252045</v>
      </c>
      <c r="Q66" s="41">
        <v>20200.859116400006</v>
      </c>
      <c r="R66" s="41">
        <v>13603.307158767506</v>
      </c>
      <c r="S66" s="41">
        <v>44200.583438430011</v>
      </c>
      <c r="T66" s="41">
        <v>54705.017595410136</v>
      </c>
      <c r="U66" s="41">
        <v>39434.554281743593</v>
      </c>
      <c r="V66" s="41">
        <v>26489.488428090226</v>
      </c>
      <c r="W66" s="41">
        <v>11576.84960668</v>
      </c>
      <c r="X66" s="41">
        <v>2016.3419415300905</v>
      </c>
      <c r="Y66" s="41">
        <v>3952.0537131001897</v>
      </c>
      <c r="Z66" s="41">
        <v>235309.83382718381</v>
      </c>
      <c r="AA66" s="41">
        <v>2490.7295447359998</v>
      </c>
      <c r="AB66" s="41">
        <v>2394.33136001808</v>
      </c>
      <c r="AC66" s="41">
        <v>53131.095069264768</v>
      </c>
      <c r="AD66" s="41">
        <v>32252.195248676926</v>
      </c>
      <c r="AE66" s="41">
        <v>26418.807322252702</v>
      </c>
      <c r="AF66" s="41">
        <v>17793.585966206287</v>
      </c>
      <c r="AG66" s="41">
        <v>153317.12311962221</v>
      </c>
      <c r="AH66" s="41">
        <v>99127.571153564597</v>
      </c>
      <c r="AI66" s="41">
        <v>95899.476001973686</v>
      </c>
      <c r="AJ66" s="41">
        <v>62271.768089076839</v>
      </c>
      <c r="AK66" s="16"/>
      <c r="AL66" s="41">
        <f>H66</f>
        <v>0</v>
      </c>
      <c r="AM66" s="41">
        <f>I66</f>
        <v>0</v>
      </c>
      <c r="AN66" s="41">
        <f>J66</f>
        <v>13993.87962</v>
      </c>
      <c r="AO66" s="41">
        <f>SUM(N66)</f>
        <v>28278</v>
      </c>
      <c r="AP66" s="62">
        <f>R66</f>
        <v>13603.307158767506</v>
      </c>
      <c r="AQ66" s="41">
        <f t="shared" si="229"/>
        <v>26489.488428090226</v>
      </c>
      <c r="AR66" s="41">
        <f t="shared" si="230"/>
        <v>235309.83382718381</v>
      </c>
      <c r="AS66" s="41">
        <f>AD66</f>
        <v>32252.195248676926</v>
      </c>
      <c r="AT66" s="41">
        <f>AH66</f>
        <v>99127.571153564597</v>
      </c>
      <c r="AU66" s="41">
        <f t="shared" si="231"/>
        <v>62271.768089076839</v>
      </c>
    </row>
    <row r="67" spans="1:47" ht="13.5" customHeight="1">
      <c r="F67" s="47"/>
      <c r="G67" s="47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4"/>
      <c r="AL67" s="48"/>
      <c r="AM67" s="48"/>
      <c r="AN67" s="48"/>
      <c r="AO67" s="48"/>
      <c r="AP67" s="48"/>
      <c r="AQ67" s="105"/>
      <c r="AR67" s="105"/>
      <c r="AS67" s="105"/>
      <c r="AT67" s="105"/>
      <c r="AU67" s="105"/>
    </row>
    <row r="68" spans="1:47" s="28" customFormat="1" ht="13.5" customHeight="1" collapsed="1">
      <c r="A68" s="29" t="s">
        <v>339</v>
      </c>
      <c r="B68" s="29" t="s">
        <v>340</v>
      </c>
      <c r="C68" s="29" t="s">
        <v>2</v>
      </c>
      <c r="D68" s="29" t="s">
        <v>16</v>
      </c>
      <c r="E68" s="29"/>
      <c r="F68" s="28" t="str">
        <f>IF(Menu!$G$10="English",A68,B68)</f>
        <v>VGV das unidades em estoque (Melnick)</v>
      </c>
      <c r="G68" s="28" t="str">
        <f>IF(Menu!$G$10="English",C68,D68)</f>
        <v>R$ milhares</v>
      </c>
      <c r="H68" s="40">
        <f t="shared" ref="H68:O68" si="232">SUM(H69:H71)</f>
        <v>595157.95504146803</v>
      </c>
      <c r="I68" s="40">
        <f t="shared" si="232"/>
        <v>495605.82471765473</v>
      </c>
      <c r="J68" s="40">
        <f t="shared" si="232"/>
        <v>544497.90315792989</v>
      </c>
      <c r="K68" s="40">
        <f t="shared" si="232"/>
        <v>556269.7959786281</v>
      </c>
      <c r="L68" s="40">
        <f t="shared" si="232"/>
        <v>548633.09694860387</v>
      </c>
      <c r="M68" s="40">
        <f t="shared" si="232"/>
        <v>549966</v>
      </c>
      <c r="N68" s="40">
        <f t="shared" si="232"/>
        <v>632398</v>
      </c>
      <c r="O68" s="40">
        <f t="shared" si="232"/>
        <v>902719</v>
      </c>
      <c r="P68" s="40">
        <f t="shared" ref="P68:Q68" si="233">SUM(P69:P71)</f>
        <v>926609.69794332806</v>
      </c>
      <c r="Q68" s="40">
        <f t="shared" si="233"/>
        <v>1032367.767095611</v>
      </c>
      <c r="R68" s="40">
        <f t="shared" ref="R68:S68" si="234">SUM(R69:R71)</f>
        <v>1052089.9912445708</v>
      </c>
      <c r="S68" s="40">
        <f t="shared" si="234"/>
        <v>1256683.3730993043</v>
      </c>
      <c r="T68" s="40">
        <f t="shared" ref="T68:U68" si="235">SUM(T69:T71)</f>
        <v>1094341.0868895436</v>
      </c>
      <c r="U68" s="40">
        <f t="shared" si="235"/>
        <v>1141103.3673376977</v>
      </c>
      <c r="V68" s="40">
        <f t="shared" ref="V68:W68" si="236">SUM(V69:V71)</f>
        <v>1089435.0602041441</v>
      </c>
      <c r="W68" s="40">
        <f t="shared" si="236"/>
        <v>1204478.4940789798</v>
      </c>
      <c r="X68" s="40">
        <f t="shared" ref="X68:Y68" si="237">SUM(X69:X71)</f>
        <v>1010138.7857207435</v>
      </c>
      <c r="Y68" s="40">
        <f t="shared" si="237"/>
        <v>1100147.0535648006</v>
      </c>
      <c r="Z68" s="40">
        <f t="shared" ref="Z68:AB68" si="238">SUM(Z69:Z71)</f>
        <v>953238.97727400577</v>
      </c>
      <c r="AA68" s="40">
        <f t="shared" si="238"/>
        <v>1218866.2785951497</v>
      </c>
      <c r="AB68" s="40">
        <f t="shared" si="238"/>
        <v>1194593.1837611177</v>
      </c>
      <c r="AC68" s="40">
        <f t="shared" ref="AC68:AD68" si="239">SUM(AC69:AC71)</f>
        <v>1340869.8377319488</v>
      </c>
      <c r="AD68" s="40">
        <f t="shared" si="239"/>
        <v>1337221.499154981</v>
      </c>
      <c r="AE68" s="40">
        <f t="shared" ref="AE68:AF68" si="240">SUM(AE69:AE71)</f>
        <v>1241944.212115658</v>
      </c>
      <c r="AF68" s="40">
        <f t="shared" si="240"/>
        <v>1318141.3641022432</v>
      </c>
      <c r="AG68" s="40">
        <f t="shared" ref="AG68:AH68" si="241">SUM(AG69:AG71)</f>
        <v>1312719.496129595</v>
      </c>
      <c r="AH68" s="40">
        <f t="shared" si="241"/>
        <v>1464725.6814160242</v>
      </c>
      <c r="AI68" s="40">
        <f t="shared" ref="AI68:AJ68" si="242">SUM(AI69:AI71)</f>
        <v>1375612.9922120469</v>
      </c>
      <c r="AJ68" s="40">
        <f t="shared" si="242"/>
        <v>1392966.1328491787</v>
      </c>
      <c r="AK68" s="16"/>
      <c r="AL68" s="40">
        <f>SUM(AL69:AL71)</f>
        <v>595157.95504146803</v>
      </c>
      <c r="AM68" s="40">
        <f>SUM(AM69:AM71)</f>
        <v>495605.82471765473</v>
      </c>
      <c r="AN68" s="40">
        <f>SUM(AN69:AN71)</f>
        <v>544497.90315792989</v>
      </c>
      <c r="AO68" s="40">
        <f>SUM(AO69:AO71)</f>
        <v>632398</v>
      </c>
      <c r="AP68" s="40">
        <f>SUM(AP69:AP71)</f>
        <v>1052089.9912445708</v>
      </c>
      <c r="AQ68" s="40">
        <f t="shared" ref="AQ68:AR68" si="243">SUM(AQ69:AQ71)</f>
        <v>1089435.0602041441</v>
      </c>
      <c r="AR68" s="40">
        <f t="shared" si="243"/>
        <v>953238.97727400577</v>
      </c>
      <c r="AS68" s="40">
        <f t="shared" ref="AS68:AT68" si="244">SUM(AS69:AS71)</f>
        <v>1337221.499154981</v>
      </c>
      <c r="AT68" s="40">
        <f t="shared" si="244"/>
        <v>1464725.6814160242</v>
      </c>
      <c r="AU68" s="40">
        <f t="shared" ref="AU68" si="245">SUM(AU69:AU71)</f>
        <v>1392966.1328491787</v>
      </c>
    </row>
    <row r="69" spans="1:47" ht="13.5" hidden="1" customHeight="1" outlineLevel="1">
      <c r="A69" s="26" t="s">
        <v>334</v>
      </c>
      <c r="B69" s="26" t="s">
        <v>331</v>
      </c>
      <c r="C69" s="26" t="s">
        <v>2</v>
      </c>
      <c r="D69" s="26" t="s">
        <v>16</v>
      </c>
      <c r="E69" s="26" t="s">
        <v>204</v>
      </c>
      <c r="F69" s="30" t="str">
        <f>IF(Menu!$G$10="English",A69,B69)</f>
        <v>Incorporadora</v>
      </c>
      <c r="G69" s="27" t="str">
        <f>IF(Menu!$G$10="English",C69,D69)</f>
        <v>R$ milhares</v>
      </c>
      <c r="H69" s="41">
        <v>536654.29040751699</v>
      </c>
      <c r="I69" s="41">
        <v>432846.82237013575</v>
      </c>
      <c r="J69" s="41">
        <v>481822.4140746654</v>
      </c>
      <c r="K69" s="41">
        <v>497212.95566552045</v>
      </c>
      <c r="L69" s="41">
        <v>464971.49981138133</v>
      </c>
      <c r="M69" s="41">
        <v>469062</v>
      </c>
      <c r="N69" s="41">
        <v>562347</v>
      </c>
      <c r="O69" s="41">
        <v>840008</v>
      </c>
      <c r="P69" s="41">
        <v>867883.17210246739</v>
      </c>
      <c r="Q69" s="41">
        <v>977619.55714437272</v>
      </c>
      <c r="R69" s="41">
        <v>1004661.2851416704</v>
      </c>
      <c r="S69" s="41">
        <v>1175834.8198648237</v>
      </c>
      <c r="T69" s="41">
        <v>987512.51477324206</v>
      </c>
      <c r="U69" s="41">
        <v>1041292.8425284706</v>
      </c>
      <c r="V69" s="41">
        <v>999806.43290532765</v>
      </c>
      <c r="W69" s="41">
        <v>1132913.302796782</v>
      </c>
      <c r="X69" s="41">
        <v>947660.8920479432</v>
      </c>
      <c r="Y69" s="41">
        <v>1037659.2231136991</v>
      </c>
      <c r="Z69" s="41">
        <v>656686.13994628424</v>
      </c>
      <c r="AA69" s="41">
        <v>1154138.9440670665</v>
      </c>
      <c r="AB69" s="41">
        <v>1143722.2113811432</v>
      </c>
      <c r="AC69" s="41">
        <v>1244947.3558861567</v>
      </c>
      <c r="AD69" s="41">
        <v>1264796.6758918867</v>
      </c>
      <c r="AE69" s="41">
        <v>1181610.6071626721</v>
      </c>
      <c r="AF69" s="41">
        <v>1256443.3375909422</v>
      </c>
      <c r="AG69" s="41">
        <v>1128366.966233426</v>
      </c>
      <c r="AH69" s="41">
        <v>1320622.7337257699</v>
      </c>
      <c r="AI69" s="41">
        <v>1230920.6864863764</v>
      </c>
      <c r="AJ69" s="41">
        <v>1283340.9953287791</v>
      </c>
      <c r="AK69" s="16"/>
      <c r="AL69" s="41">
        <f>H69</f>
        <v>536654.29040751699</v>
      </c>
      <c r="AM69" s="41">
        <f>I69</f>
        <v>432846.82237013575</v>
      </c>
      <c r="AN69" s="41">
        <f>J69</f>
        <v>481822.4140746654</v>
      </c>
      <c r="AO69" s="41">
        <f>SUM(N69)</f>
        <v>562347</v>
      </c>
      <c r="AP69" s="62">
        <f>R69</f>
        <v>1004661.2851416704</v>
      </c>
      <c r="AQ69" s="41">
        <f>V69</f>
        <v>999806.43290532765</v>
      </c>
      <c r="AR69" s="41">
        <f t="shared" ref="AR69:AR71" si="246">Z69</f>
        <v>656686.13994628424</v>
      </c>
      <c r="AS69" s="41">
        <f t="shared" ref="AS69:AS71" si="247">AD69</f>
        <v>1264796.6758918867</v>
      </c>
      <c r="AT69" s="41">
        <f>AH69</f>
        <v>1320622.7337257699</v>
      </c>
      <c r="AU69" s="41">
        <f t="shared" ref="AU69:AU71" si="248">AJ69</f>
        <v>1283340.9953287791</v>
      </c>
    </row>
    <row r="70" spans="1:47" ht="13.5" hidden="1" customHeight="1" outlineLevel="1">
      <c r="A70" s="26" t="s">
        <v>187</v>
      </c>
      <c r="B70" s="26" t="s">
        <v>332</v>
      </c>
      <c r="C70" s="26" t="s">
        <v>2</v>
      </c>
      <c r="D70" s="26" t="s">
        <v>16</v>
      </c>
      <c r="E70" s="26" t="s">
        <v>205</v>
      </c>
      <c r="F70" s="30" t="str">
        <f>IF(Menu!$G$10="English",A70,B70)</f>
        <v>Urbanizadora</v>
      </c>
      <c r="G70" s="27" t="str">
        <f>IF(Menu!$G$10="English",C70,D70)</f>
        <v>R$ milhares</v>
      </c>
      <c r="H70" s="41">
        <v>58503.664633951048</v>
      </c>
      <c r="I70" s="41">
        <v>62759.002347518981</v>
      </c>
      <c r="J70" s="41">
        <v>48681.609463264431</v>
      </c>
      <c r="K70" s="41">
        <v>54440.199635824065</v>
      </c>
      <c r="L70" s="41">
        <v>49296.13466922244</v>
      </c>
      <c r="M70" s="41">
        <v>51726</v>
      </c>
      <c r="N70" s="41">
        <v>41773</v>
      </c>
      <c r="O70" s="41">
        <v>37835</v>
      </c>
      <c r="P70" s="41">
        <v>37103.390281608699</v>
      </c>
      <c r="Q70" s="41">
        <v>34547.350834838267</v>
      </c>
      <c r="R70" s="41">
        <v>33825.398944132809</v>
      </c>
      <c r="S70" s="41">
        <v>36647.969796050602</v>
      </c>
      <c r="T70" s="41">
        <v>52123.554520891237</v>
      </c>
      <c r="U70" s="41">
        <v>60375.970527483274</v>
      </c>
      <c r="V70" s="41">
        <v>63139.138870726252</v>
      </c>
      <c r="W70" s="41">
        <v>59988.34167551795</v>
      </c>
      <c r="X70" s="41">
        <v>60461.551731270112</v>
      </c>
      <c r="Y70" s="41">
        <v>58535.77673800131</v>
      </c>
      <c r="Z70" s="41">
        <v>69766.216958037723</v>
      </c>
      <c r="AA70" s="41">
        <v>62236.604983347148</v>
      </c>
      <c r="AB70" s="41">
        <v>48476.641019956347</v>
      </c>
      <c r="AC70" s="41">
        <v>42791.386776527339</v>
      </c>
      <c r="AD70" s="41">
        <v>40172.628014417387</v>
      </c>
      <c r="AE70" s="41">
        <v>33914.79763073301</v>
      </c>
      <c r="AF70" s="41">
        <v>43904.440545094585</v>
      </c>
      <c r="AG70" s="41">
        <v>45248.926866546637</v>
      </c>
      <c r="AH70" s="41">
        <v>44975.376536689626</v>
      </c>
      <c r="AI70" s="41">
        <v>48792.829723696777</v>
      </c>
      <c r="AJ70" s="41">
        <v>47353.36943132295</v>
      </c>
      <c r="AK70" s="16"/>
      <c r="AL70" s="41">
        <f>H70</f>
        <v>58503.664633951048</v>
      </c>
      <c r="AM70" s="41">
        <f>I70</f>
        <v>62759.002347518981</v>
      </c>
      <c r="AN70" s="41">
        <f>J70</f>
        <v>48681.609463264431</v>
      </c>
      <c r="AO70" s="41">
        <f>SUM(N70)</f>
        <v>41773</v>
      </c>
      <c r="AP70" s="62">
        <f>R70</f>
        <v>33825.398944132809</v>
      </c>
      <c r="AQ70" s="41">
        <f>V70</f>
        <v>63139.138870726252</v>
      </c>
      <c r="AR70" s="41">
        <f t="shared" si="246"/>
        <v>69766.216958037723</v>
      </c>
      <c r="AS70" s="41">
        <f t="shared" si="247"/>
        <v>40172.628014417387</v>
      </c>
      <c r="AT70" s="41">
        <f>AH70</f>
        <v>44975.376536689626</v>
      </c>
      <c r="AU70" s="41">
        <f t="shared" si="248"/>
        <v>47353.36943132295</v>
      </c>
    </row>
    <row r="71" spans="1:47" ht="13.5" hidden="1" customHeight="1" outlineLevel="1">
      <c r="A71" s="26" t="s">
        <v>333</v>
      </c>
      <c r="B71" s="26" t="s">
        <v>333</v>
      </c>
      <c r="C71" s="26" t="s">
        <v>2</v>
      </c>
      <c r="D71" s="26" t="s">
        <v>16</v>
      </c>
      <c r="E71" s="26" t="s">
        <v>206</v>
      </c>
      <c r="F71" s="30" t="str">
        <f>IF(Menu!$G$10="English",A71,B71)</f>
        <v>Open</v>
      </c>
      <c r="G71" s="27" t="str">
        <f>IF(Menu!$G$10="English",C71,D71)</f>
        <v>R$ milhares</v>
      </c>
      <c r="H71" s="41">
        <v>0</v>
      </c>
      <c r="I71" s="41">
        <v>0</v>
      </c>
      <c r="J71" s="41">
        <v>13993.87962</v>
      </c>
      <c r="K71" s="41">
        <v>4616.640677283579</v>
      </c>
      <c r="L71" s="41">
        <v>34365.462468000012</v>
      </c>
      <c r="M71" s="41">
        <v>29178</v>
      </c>
      <c r="N71" s="41">
        <v>28278</v>
      </c>
      <c r="O71" s="41">
        <v>24876</v>
      </c>
      <c r="P71" s="41">
        <v>21623.135559252045</v>
      </c>
      <c r="Q71" s="41">
        <v>20200.859116400006</v>
      </c>
      <c r="R71" s="41">
        <v>13603.307158767506</v>
      </c>
      <c r="S71" s="41">
        <v>44200.583438430011</v>
      </c>
      <c r="T71" s="41">
        <v>54705.017595410136</v>
      </c>
      <c r="U71" s="41">
        <v>39434.554281743593</v>
      </c>
      <c r="V71" s="41">
        <v>26489.488428090226</v>
      </c>
      <c r="W71" s="41">
        <v>11576.84960668</v>
      </c>
      <c r="X71" s="41">
        <v>2016.3419415300905</v>
      </c>
      <c r="Y71" s="41">
        <v>3952.0537131001897</v>
      </c>
      <c r="Z71" s="41">
        <v>226786.62036968383</v>
      </c>
      <c r="AA71" s="41">
        <v>2490.7295447359998</v>
      </c>
      <c r="AB71" s="41">
        <v>2394.33136001808</v>
      </c>
      <c r="AC71" s="41">
        <v>53131.095069264768</v>
      </c>
      <c r="AD71" s="41">
        <v>32252.195248676926</v>
      </c>
      <c r="AE71" s="41">
        <v>26418.807322252702</v>
      </c>
      <c r="AF71" s="41">
        <v>17793.585966206287</v>
      </c>
      <c r="AG71" s="41">
        <v>139103.6030296222</v>
      </c>
      <c r="AH71" s="41">
        <v>99127.571153564597</v>
      </c>
      <c r="AI71" s="41">
        <v>95899.476001973686</v>
      </c>
      <c r="AJ71" s="41">
        <v>62271.768089076839</v>
      </c>
      <c r="AK71" s="16"/>
      <c r="AL71" s="41">
        <f>H71</f>
        <v>0</v>
      </c>
      <c r="AM71" s="41">
        <f>I71</f>
        <v>0</v>
      </c>
      <c r="AN71" s="41">
        <f>J71</f>
        <v>13993.87962</v>
      </c>
      <c r="AO71" s="41">
        <f>SUM(N71)</f>
        <v>28278</v>
      </c>
      <c r="AP71" s="62">
        <f>R71</f>
        <v>13603.307158767506</v>
      </c>
      <c r="AQ71" s="41">
        <f>V71</f>
        <v>26489.488428090226</v>
      </c>
      <c r="AR71" s="41">
        <f t="shared" si="246"/>
        <v>226786.62036968383</v>
      </c>
      <c r="AS71" s="41">
        <f t="shared" si="247"/>
        <v>32252.195248676926</v>
      </c>
      <c r="AT71" s="41">
        <f>AH71</f>
        <v>99127.571153564597</v>
      </c>
      <c r="AU71" s="41">
        <f t="shared" si="248"/>
        <v>62271.768089076839</v>
      </c>
    </row>
    <row r="72" spans="1:47" ht="13.5" customHeight="1"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4"/>
      <c r="AL72" s="11"/>
      <c r="AM72" s="11"/>
      <c r="AN72" s="18"/>
      <c r="AO72" s="18"/>
      <c r="AP72" s="18"/>
      <c r="AQ72" s="106"/>
      <c r="AR72" s="106"/>
      <c r="AS72" s="106"/>
      <c r="AT72" s="106"/>
      <c r="AU72" s="106"/>
    </row>
    <row r="73" spans="1:47" s="28" customFormat="1" ht="13.5" customHeight="1" collapsed="1">
      <c r="A73" s="29" t="s">
        <v>341</v>
      </c>
      <c r="B73" s="29" t="s">
        <v>342</v>
      </c>
      <c r="C73" s="29" t="s">
        <v>2</v>
      </c>
      <c r="D73" s="29" t="s">
        <v>16</v>
      </c>
      <c r="E73" s="29"/>
      <c r="F73" s="28" t="str">
        <f>IF(Menu!$G$10="English",A73,B73)</f>
        <v>VGV das unidades prontas em estoque (Melnick)</v>
      </c>
      <c r="G73" s="28" t="str">
        <f>IF(Menu!$G$10="English",C73,D73)</f>
        <v>R$ milhares</v>
      </c>
      <c r="H73" s="40">
        <f t="shared" ref="H73:O73" si="249">SUM(H74:H76)</f>
        <v>195603.68341312397</v>
      </c>
      <c r="I73" s="40">
        <f t="shared" si="249"/>
        <v>158005.9598421749</v>
      </c>
      <c r="J73" s="40">
        <f t="shared" si="249"/>
        <v>210517.91926303343</v>
      </c>
      <c r="K73" s="40">
        <f t="shared" si="249"/>
        <v>180762.74446253999</v>
      </c>
      <c r="L73" s="40">
        <f t="shared" si="249"/>
        <v>161100.37435034229</v>
      </c>
      <c r="M73" s="40">
        <f t="shared" si="249"/>
        <v>162316.9791094196</v>
      </c>
      <c r="N73" s="40">
        <f t="shared" si="249"/>
        <v>189121</v>
      </c>
      <c r="O73" s="40">
        <f t="shared" si="249"/>
        <v>198303</v>
      </c>
      <c r="P73" s="40">
        <f t="shared" ref="P73:Q73" si="250">SUM(P74:P76)</f>
        <v>229066.48801034412</v>
      </c>
      <c r="Q73" s="40">
        <f t="shared" si="250"/>
        <v>312188.80343496834</v>
      </c>
      <c r="R73" s="40">
        <f t="shared" ref="R73:S73" si="251">SUM(R74:R76)</f>
        <v>292950.60336229822</v>
      </c>
      <c r="S73" s="40">
        <f t="shared" si="251"/>
        <v>328116.41497861058</v>
      </c>
      <c r="T73" s="40">
        <f t="shared" ref="T73:U73" si="252">SUM(T74:T76)</f>
        <v>267376.26203037309</v>
      </c>
      <c r="U73" s="40">
        <f t="shared" si="252"/>
        <v>275750.728461942</v>
      </c>
      <c r="V73" s="40">
        <f t="shared" ref="V73:W73" si="253">SUM(V74:V76)</f>
        <v>341982.0891066076</v>
      </c>
      <c r="W73" s="40">
        <f t="shared" si="253"/>
        <v>316574.90670187649</v>
      </c>
      <c r="X73" s="40">
        <f t="shared" ref="X73:Y73" si="254">SUM(X74:X76)</f>
        <v>307322.37440419098</v>
      </c>
      <c r="Y73" s="40">
        <f t="shared" si="254"/>
        <v>314358.52436305047</v>
      </c>
      <c r="Z73" s="40">
        <f t="shared" ref="Z73:AB73" si="255">SUM(Z74:Z76)</f>
        <v>299794.40062373114</v>
      </c>
      <c r="AA73" s="40">
        <f t="shared" si="255"/>
        <v>289067.03014816454</v>
      </c>
      <c r="AB73" s="40">
        <f t="shared" si="255"/>
        <v>270318.75021275709</v>
      </c>
      <c r="AC73" s="40">
        <f t="shared" ref="AC73:AD73" si="256">SUM(AC74:AC76)</f>
        <v>250086.6662069911</v>
      </c>
      <c r="AD73" s="40">
        <f t="shared" si="256"/>
        <v>295219.16087522602</v>
      </c>
      <c r="AE73" s="40">
        <f t="shared" ref="AE73:AF73" si="257">SUM(AE74:AE76)</f>
        <v>301233.64204108721</v>
      </c>
      <c r="AF73" s="40">
        <f t="shared" si="257"/>
        <v>270989.67295157607</v>
      </c>
      <c r="AG73" s="40">
        <f t="shared" ref="AG73:AH73" si="258">SUM(AG74:AG76)</f>
        <v>237889.7009193362</v>
      </c>
      <c r="AH73" s="40">
        <f t="shared" si="258"/>
        <v>226432.89551808912</v>
      </c>
      <c r="AI73" s="40">
        <f t="shared" ref="AI73:AJ73" si="259">SUM(AI74:AI76)</f>
        <v>193860.25718257486</v>
      </c>
      <c r="AJ73" s="40">
        <f t="shared" si="259"/>
        <v>250501.5310471718</v>
      </c>
      <c r="AK73" s="16"/>
      <c r="AL73" s="40">
        <f>SUM(AL74:AL76)</f>
        <v>195603.68341312397</v>
      </c>
      <c r="AM73" s="40">
        <f>SUM(AM74:AM76)</f>
        <v>158005.9598421749</v>
      </c>
      <c r="AN73" s="40">
        <f>SUM(AN74:AN76)</f>
        <v>210517.91926303343</v>
      </c>
      <c r="AO73" s="40">
        <f>SUM(AO74:AO76)</f>
        <v>189121</v>
      </c>
      <c r="AP73" s="40">
        <f>SUM(AP74:AP76)</f>
        <v>292950.60336229822</v>
      </c>
      <c r="AQ73" s="40">
        <f t="shared" ref="AQ73:AR73" si="260">SUM(AQ74:AQ76)</f>
        <v>341982.0891066076</v>
      </c>
      <c r="AR73" s="40">
        <f t="shared" si="260"/>
        <v>299794.40062373114</v>
      </c>
      <c r="AS73" s="40">
        <f t="shared" ref="AS73:AT73" si="261">SUM(AS74:AS76)</f>
        <v>295219.16087522602</v>
      </c>
      <c r="AT73" s="40">
        <f t="shared" si="261"/>
        <v>226432.89551808912</v>
      </c>
      <c r="AU73" s="40">
        <f t="shared" ref="AU73" si="262">SUM(AU74:AU76)</f>
        <v>250501.5310471718</v>
      </c>
    </row>
    <row r="74" spans="1:47" s="28" customFormat="1" ht="13.5" hidden="1" customHeight="1" outlineLevel="1">
      <c r="A74" s="26" t="s">
        <v>334</v>
      </c>
      <c r="B74" s="26" t="s">
        <v>331</v>
      </c>
      <c r="C74" s="26" t="s">
        <v>2</v>
      </c>
      <c r="D74" s="26" t="s">
        <v>16</v>
      </c>
      <c r="E74" s="26" t="s">
        <v>207</v>
      </c>
      <c r="F74" s="30" t="str">
        <f>IF(Menu!$G$10="English",A74,B74)</f>
        <v>Incorporadora</v>
      </c>
      <c r="G74" s="27" t="str">
        <f>IF(Menu!$G$10="English",C74,D74)</f>
        <v>R$ milhares</v>
      </c>
      <c r="H74" s="41">
        <v>185331.04316798667</v>
      </c>
      <c r="I74" s="41">
        <v>133325.20186414104</v>
      </c>
      <c r="J74" s="41">
        <v>186959.50080525767</v>
      </c>
      <c r="K74" s="41">
        <v>172627.79365465668</v>
      </c>
      <c r="L74" s="41">
        <v>135997.30496642165</v>
      </c>
      <c r="M74" s="41">
        <v>142169.02410187025</v>
      </c>
      <c r="N74" s="41">
        <v>170974</v>
      </c>
      <c r="O74" s="41">
        <v>179445</v>
      </c>
      <c r="P74" s="41">
        <v>212036.3941321898</v>
      </c>
      <c r="Q74" s="41">
        <v>295949.87081532611</v>
      </c>
      <c r="R74" s="41">
        <v>276687.93522997381</v>
      </c>
      <c r="S74" s="41">
        <v>309623.59965876804</v>
      </c>
      <c r="T74" s="41">
        <v>241965.16482559696</v>
      </c>
      <c r="U74" s="41">
        <v>249999.63198678682</v>
      </c>
      <c r="V74" s="41">
        <v>303929.94144891039</v>
      </c>
      <c r="W74" s="41">
        <v>278309.76007895247</v>
      </c>
      <c r="X74" s="41">
        <v>272849.56248812424</v>
      </c>
      <c r="Y74" s="41">
        <v>289093.76673885697</v>
      </c>
      <c r="Z74" s="41">
        <v>274709.36764065141</v>
      </c>
      <c r="AA74" s="41">
        <v>267201.21042940498</v>
      </c>
      <c r="AB74" s="41">
        <v>256114.94294234723</v>
      </c>
      <c r="AC74" s="41">
        <v>239426.78763989435</v>
      </c>
      <c r="AD74" s="41">
        <v>287370.40452933614</v>
      </c>
      <c r="AE74" s="41">
        <v>294655.04549659311</v>
      </c>
      <c r="AF74" s="41">
        <v>260690.93231876247</v>
      </c>
      <c r="AG74" s="41">
        <v>221265.13935082723</v>
      </c>
      <c r="AH74" s="41">
        <v>209767.37289192999</v>
      </c>
      <c r="AI74" s="41">
        <v>171121.09049571477</v>
      </c>
      <c r="AJ74" s="41">
        <v>221023.69809117873</v>
      </c>
      <c r="AK74" s="16"/>
      <c r="AL74" s="41">
        <f>H74</f>
        <v>185331.04316798667</v>
      </c>
      <c r="AM74" s="41">
        <f>I74</f>
        <v>133325.20186414104</v>
      </c>
      <c r="AN74" s="41">
        <f>J74</f>
        <v>186959.50080525767</v>
      </c>
      <c r="AO74" s="41">
        <f>SUM(N74)</f>
        <v>170974</v>
      </c>
      <c r="AP74" s="62">
        <f>R74</f>
        <v>276687.93522997381</v>
      </c>
      <c r="AQ74" s="41">
        <f>V74</f>
        <v>303929.94144891039</v>
      </c>
      <c r="AR74" s="41">
        <f t="shared" ref="AR74:AR76" si="263">Z74</f>
        <v>274709.36764065141</v>
      </c>
      <c r="AS74" s="41">
        <f t="shared" ref="AS74:AS76" si="264">AD74</f>
        <v>287370.40452933614</v>
      </c>
      <c r="AT74" s="41">
        <f>AH74</f>
        <v>209767.37289192999</v>
      </c>
      <c r="AU74" s="41">
        <f t="shared" ref="AU74:AU76" si="265">AJ74</f>
        <v>221023.69809117873</v>
      </c>
    </row>
    <row r="75" spans="1:47" s="28" customFormat="1" ht="13.5" hidden="1" customHeight="1" outlineLevel="1">
      <c r="A75" s="26" t="s">
        <v>187</v>
      </c>
      <c r="B75" s="26" t="s">
        <v>332</v>
      </c>
      <c r="C75" s="26" t="s">
        <v>2</v>
      </c>
      <c r="D75" s="26" t="s">
        <v>16</v>
      </c>
      <c r="E75" s="26" t="s">
        <v>208</v>
      </c>
      <c r="F75" s="30" t="str">
        <f>IF(Menu!$G$10="English",A75,B75)</f>
        <v>Urbanizadora</v>
      </c>
      <c r="G75" s="27" t="str">
        <f>IF(Menu!$G$10="English",C75,D75)</f>
        <v>R$ milhares</v>
      </c>
      <c r="H75" s="41">
        <v>10272.640245137289</v>
      </c>
      <c r="I75" s="41">
        <v>24680.757978033856</v>
      </c>
      <c r="J75" s="41">
        <v>23558.418457775741</v>
      </c>
      <c r="K75" s="41">
        <v>8134.9508078833242</v>
      </c>
      <c r="L75" s="41">
        <v>25103.069383920636</v>
      </c>
      <c r="M75" s="41">
        <v>20147.955007549346</v>
      </c>
      <c r="N75" s="41">
        <v>18147</v>
      </c>
      <c r="O75" s="41">
        <v>18858</v>
      </c>
      <c r="P75" s="41">
        <v>17030.093878154326</v>
      </c>
      <c r="Q75" s="41">
        <v>16238.932619642252</v>
      </c>
      <c r="R75" s="41">
        <v>16262.668132324441</v>
      </c>
      <c r="S75" s="41">
        <v>18492.815319842535</v>
      </c>
      <c r="T75" s="41">
        <v>25386.378552200658</v>
      </c>
      <c r="U75" s="41">
        <v>25502.586742215506</v>
      </c>
      <c r="V75" s="41">
        <v>37827.840432227051</v>
      </c>
      <c r="W75" s="41">
        <v>37000.301885044028</v>
      </c>
      <c r="X75" s="41">
        <v>33692.741742972925</v>
      </c>
      <c r="Y75" s="41">
        <v>24092.084927008294</v>
      </c>
      <c r="Z75" s="41">
        <v>24500.477361097313</v>
      </c>
      <c r="AA75" s="41">
        <v>21277.121100939603</v>
      </c>
      <c r="AB75" s="41">
        <v>13087.860572465772</v>
      </c>
      <c r="AC75" s="41">
        <v>9266.3572999529915</v>
      </c>
      <c r="AD75" s="41">
        <v>6430.685897212923</v>
      </c>
      <c r="AE75" s="41">
        <v>5231.2622222413511</v>
      </c>
      <c r="AF75" s="41">
        <v>9467.9340953306964</v>
      </c>
      <c r="AG75" s="41">
        <v>16041.80799675177</v>
      </c>
      <c r="AH75" s="41">
        <v>16314.787265637096</v>
      </c>
      <c r="AI75" s="41">
        <v>22384.169464014063</v>
      </c>
      <c r="AJ75" s="41">
        <v>29407.177318476872</v>
      </c>
      <c r="AK75" s="16"/>
      <c r="AL75" s="41">
        <f>H75</f>
        <v>10272.640245137289</v>
      </c>
      <c r="AM75" s="41">
        <f>I75</f>
        <v>24680.757978033856</v>
      </c>
      <c r="AN75" s="41">
        <f>J75</f>
        <v>23558.418457775741</v>
      </c>
      <c r="AO75" s="41">
        <f>SUM(N75)</f>
        <v>18147</v>
      </c>
      <c r="AP75" s="62">
        <f>R75</f>
        <v>16262.668132324441</v>
      </c>
      <c r="AQ75" s="41">
        <f>V75</f>
        <v>37827.840432227051</v>
      </c>
      <c r="AR75" s="41">
        <f t="shared" si="263"/>
        <v>24500.477361097313</v>
      </c>
      <c r="AS75" s="41">
        <f t="shared" si="264"/>
        <v>6430.685897212923</v>
      </c>
      <c r="AT75" s="41">
        <f>AH75</f>
        <v>16314.787265637096</v>
      </c>
      <c r="AU75" s="41">
        <f t="shared" si="265"/>
        <v>29407.177318476872</v>
      </c>
    </row>
    <row r="76" spans="1:47" s="28" customFormat="1" ht="13.5" hidden="1" customHeight="1" outlineLevel="1">
      <c r="A76" s="26" t="s">
        <v>333</v>
      </c>
      <c r="B76" s="26" t="s">
        <v>333</v>
      </c>
      <c r="C76" s="26" t="s">
        <v>2</v>
      </c>
      <c r="D76" s="26" t="s">
        <v>16</v>
      </c>
      <c r="E76" s="26" t="s">
        <v>209</v>
      </c>
      <c r="F76" s="30" t="str">
        <f>IF(Menu!$G$10="English",A76,B76)</f>
        <v>Open</v>
      </c>
      <c r="G76" s="27" t="str">
        <f>IF(Menu!$G$10="English",C76,D76)</f>
        <v>R$ milhares</v>
      </c>
      <c r="H76" s="41"/>
      <c r="I76" s="41"/>
      <c r="J76" s="41"/>
      <c r="K76" s="41"/>
      <c r="L76" s="41"/>
      <c r="M76" s="41"/>
      <c r="N76" s="41"/>
      <c r="O76" s="41"/>
      <c r="P76" s="41">
        <v>0</v>
      </c>
      <c r="Q76" s="41">
        <v>0</v>
      </c>
      <c r="R76" s="41">
        <v>0</v>
      </c>
      <c r="S76" s="41">
        <v>0</v>
      </c>
      <c r="T76" s="41">
        <v>24.718652575450001</v>
      </c>
      <c r="U76" s="41">
        <v>248.50973293964</v>
      </c>
      <c r="V76" s="41">
        <v>224.30722547015495</v>
      </c>
      <c r="W76" s="41">
        <v>1264.8447378799999</v>
      </c>
      <c r="X76" s="41">
        <v>780.07017309381001</v>
      </c>
      <c r="Y76" s="41">
        <v>1172.6726971851899</v>
      </c>
      <c r="Z76" s="41">
        <v>584.55562198241989</v>
      </c>
      <c r="AA76" s="41">
        <v>588.69861781999987</v>
      </c>
      <c r="AB76" s="41">
        <v>1115.9466979440799</v>
      </c>
      <c r="AC76" s="41">
        <v>1393.5212671437598</v>
      </c>
      <c r="AD76" s="41">
        <v>1418.07044867692</v>
      </c>
      <c r="AE76" s="41">
        <v>1347.3343222527001</v>
      </c>
      <c r="AF76" s="41">
        <v>830.80653748288</v>
      </c>
      <c r="AG76" s="41">
        <v>582.75357175719012</v>
      </c>
      <c r="AH76" s="41">
        <v>350.73536052204003</v>
      </c>
      <c r="AI76" s="41">
        <v>354.99722284602001</v>
      </c>
      <c r="AJ76" s="41">
        <v>70.655637516209993</v>
      </c>
      <c r="AK76" s="16"/>
      <c r="AL76" s="41">
        <f>H76</f>
        <v>0</v>
      </c>
      <c r="AM76" s="41">
        <f>I76</f>
        <v>0</v>
      </c>
      <c r="AN76" s="41">
        <f>J76</f>
        <v>0</v>
      </c>
      <c r="AO76" s="41">
        <f>SUM(N76)</f>
        <v>0</v>
      </c>
      <c r="AP76" s="62">
        <f>R76</f>
        <v>0</v>
      </c>
      <c r="AQ76" s="41">
        <f>V76</f>
        <v>224.30722547015495</v>
      </c>
      <c r="AR76" s="41">
        <f t="shared" si="263"/>
        <v>584.55562198241989</v>
      </c>
      <c r="AS76" s="41">
        <f t="shared" si="264"/>
        <v>1418.07044867692</v>
      </c>
      <c r="AT76" s="41">
        <f>AH76</f>
        <v>350.73536052204003</v>
      </c>
      <c r="AU76" s="41">
        <f t="shared" si="265"/>
        <v>70.655637516209993</v>
      </c>
    </row>
    <row r="77" spans="1:47" ht="13.5" customHeight="1">
      <c r="F77" s="30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1"/>
      <c r="AL77" s="11"/>
      <c r="AM77" s="11"/>
      <c r="AN77" s="11"/>
      <c r="AO77" s="11"/>
      <c r="AP77" s="11"/>
      <c r="AQ77" s="107"/>
      <c r="AR77" s="107"/>
      <c r="AS77" s="107"/>
      <c r="AT77" s="107"/>
      <c r="AU77" s="107"/>
    </row>
    <row r="78" spans="1:47" s="28" customFormat="1" ht="13.5" customHeight="1" collapsed="1">
      <c r="A78" s="29" t="s">
        <v>105</v>
      </c>
      <c r="B78" s="29" t="s">
        <v>104</v>
      </c>
      <c r="C78" s="29" t="s">
        <v>0</v>
      </c>
      <c r="D78" s="29" t="s">
        <v>13</v>
      </c>
      <c r="E78" s="29"/>
      <c r="F78" s="28" t="str">
        <f>IF(Menu!$G$10="English",A78,B78)</f>
        <v>Unidades em estoque</v>
      </c>
      <c r="G78" s="28" t="str">
        <f>IF(Menu!$G$10="English",C78,D78)</f>
        <v>Unidade</v>
      </c>
      <c r="H78" s="40">
        <f t="shared" ref="H78:O78" si="266">SUM(H79:H81)</f>
        <v>1722</v>
      </c>
      <c r="I78" s="40">
        <f t="shared" si="266"/>
        <v>1545</v>
      </c>
      <c r="J78" s="40">
        <f t="shared" si="266"/>
        <v>1742</v>
      </c>
      <c r="K78" s="40">
        <f t="shared" si="266"/>
        <v>1685</v>
      </c>
      <c r="L78" s="40">
        <f t="shared" si="266"/>
        <v>2117</v>
      </c>
      <c r="M78" s="40">
        <f t="shared" si="266"/>
        <v>1761</v>
      </c>
      <c r="N78" s="40">
        <f t="shared" si="266"/>
        <v>1841</v>
      </c>
      <c r="O78" s="40">
        <f t="shared" si="266"/>
        <v>2153</v>
      </c>
      <c r="P78" s="40">
        <f t="shared" ref="P78:Q78" si="267">SUM(P79:P81)</f>
        <v>2064</v>
      </c>
      <c r="Q78" s="40">
        <f t="shared" si="267"/>
        <v>2032</v>
      </c>
      <c r="R78" s="40">
        <f t="shared" ref="R78:S78" si="268">SUM(R79:R81)</f>
        <v>2151</v>
      </c>
      <c r="S78" s="40">
        <f t="shared" si="268"/>
        <v>2406</v>
      </c>
      <c r="T78" s="40">
        <f t="shared" ref="T78:U78" si="269">SUM(T79:T81)</f>
        <v>2303</v>
      </c>
      <c r="U78" s="40">
        <f t="shared" si="269"/>
        <v>2163</v>
      </c>
      <c r="V78" s="40">
        <f t="shared" ref="V78:W78" si="270">SUM(V79:V81)</f>
        <v>2423</v>
      </c>
      <c r="W78" s="40">
        <f t="shared" si="270"/>
        <v>2216</v>
      </c>
      <c r="X78" s="40">
        <f t="shared" ref="X78:Y78" si="271">SUM(X79:X81)</f>
        <v>1958</v>
      </c>
      <c r="Y78" s="40">
        <f t="shared" si="271"/>
        <v>2066</v>
      </c>
      <c r="Z78" s="40">
        <f t="shared" ref="Z78:AB78" si="272">SUM(Z79:Z81)</f>
        <v>2150</v>
      </c>
      <c r="AA78" s="40">
        <f t="shared" si="272"/>
        <v>1963</v>
      </c>
      <c r="AB78" s="40">
        <f t="shared" si="272"/>
        <v>1870</v>
      </c>
      <c r="AC78" s="40">
        <f t="shared" ref="AC78:AD78" si="273">SUM(AC79:AC81)</f>
        <v>1928</v>
      </c>
      <c r="AD78" s="40">
        <f t="shared" si="273"/>
        <v>1988</v>
      </c>
      <c r="AE78" s="40">
        <f t="shared" ref="AE78:AF78" si="274">SUM(AE79:AE81)</f>
        <v>1869</v>
      </c>
      <c r="AF78" s="40">
        <f t="shared" si="274"/>
        <v>1782</v>
      </c>
      <c r="AG78" s="40">
        <f t="shared" ref="AG78:AH78" si="275">SUM(AG79:AG81)</f>
        <v>1878</v>
      </c>
      <c r="AH78" s="40">
        <f t="shared" si="275"/>
        <v>2333</v>
      </c>
      <c r="AI78" s="40">
        <f t="shared" ref="AI78:AJ78" si="276">SUM(AI79:AI81)</f>
        <v>2141</v>
      </c>
      <c r="AJ78" s="40">
        <f t="shared" si="276"/>
        <v>2020</v>
      </c>
      <c r="AK78" s="16"/>
      <c r="AL78" s="40">
        <f>SUM(AL79:AL81)</f>
        <v>1722</v>
      </c>
      <c r="AM78" s="40">
        <f>SUM(AM79:AM81)</f>
        <v>1545</v>
      </c>
      <c r="AN78" s="40">
        <f>SUM(AN79:AN81)</f>
        <v>1742</v>
      </c>
      <c r="AO78" s="40">
        <f>SUM(AO79:AO81)</f>
        <v>1841</v>
      </c>
      <c r="AP78" s="40">
        <f>SUM(AP79:AP81)</f>
        <v>2151</v>
      </c>
      <c r="AQ78" s="40">
        <f t="shared" ref="AQ78:AR78" si="277">SUM(AQ79:AQ81)</f>
        <v>2423</v>
      </c>
      <c r="AR78" s="40">
        <f t="shared" si="277"/>
        <v>2150</v>
      </c>
      <c r="AS78" s="40">
        <f t="shared" ref="AS78:AT78" si="278">SUM(AS79:AS81)</f>
        <v>1988</v>
      </c>
      <c r="AT78" s="40">
        <f t="shared" si="278"/>
        <v>2333</v>
      </c>
      <c r="AU78" s="40">
        <f t="shared" ref="AU78" si="279">SUM(AU79:AU81)</f>
        <v>2020</v>
      </c>
    </row>
    <row r="79" spans="1:47" s="28" customFormat="1" ht="13.5" hidden="1" customHeight="1" outlineLevel="1">
      <c r="A79" s="26" t="s">
        <v>334</v>
      </c>
      <c r="B79" s="26" t="s">
        <v>331</v>
      </c>
      <c r="C79" s="26" t="s">
        <v>0</v>
      </c>
      <c r="D79" s="26" t="s">
        <v>13</v>
      </c>
      <c r="E79" s="26" t="s">
        <v>213</v>
      </c>
      <c r="F79" s="30" t="str">
        <f>IF(Menu!$G$10="English",A79,B79)</f>
        <v>Incorporadora</v>
      </c>
      <c r="G79" s="27" t="str">
        <f>IF(Menu!$G$10="English",C79,D79)</f>
        <v>Unidade</v>
      </c>
      <c r="H79" s="41">
        <v>895</v>
      </c>
      <c r="I79" s="41">
        <v>788</v>
      </c>
      <c r="J79" s="41">
        <v>861</v>
      </c>
      <c r="K79" s="41">
        <v>822</v>
      </c>
      <c r="L79" s="41">
        <v>1360</v>
      </c>
      <c r="M79" s="41">
        <v>747</v>
      </c>
      <c r="N79" s="41">
        <v>932</v>
      </c>
      <c r="O79" s="41">
        <v>1316</v>
      </c>
      <c r="P79" s="41">
        <v>1236</v>
      </c>
      <c r="Q79" s="41">
        <v>1272</v>
      </c>
      <c r="R79" s="41">
        <v>1451</v>
      </c>
      <c r="S79" s="41">
        <v>1548</v>
      </c>
      <c r="T79" s="41">
        <v>1395</v>
      </c>
      <c r="U79" s="41">
        <v>1319</v>
      </c>
      <c r="V79" s="41">
        <v>1305</v>
      </c>
      <c r="W79" s="41">
        <v>1227</v>
      </c>
      <c r="X79" s="41">
        <v>1080</v>
      </c>
      <c r="Y79" s="41">
        <v>1195</v>
      </c>
      <c r="Z79" s="41">
        <v>622</v>
      </c>
      <c r="AA79" s="41">
        <v>1151</v>
      </c>
      <c r="AB79" s="41">
        <v>1122</v>
      </c>
      <c r="AC79" s="41">
        <v>1191</v>
      </c>
      <c r="AD79" s="41">
        <v>1173</v>
      </c>
      <c r="AE79" s="41">
        <v>1118</v>
      </c>
      <c r="AF79" s="41">
        <v>1069</v>
      </c>
      <c r="AG79" s="41">
        <v>753</v>
      </c>
      <c r="AH79" s="41">
        <v>1369</v>
      </c>
      <c r="AI79" s="41">
        <v>1188</v>
      </c>
      <c r="AJ79" s="41">
        <v>1171</v>
      </c>
      <c r="AK79" s="16"/>
      <c r="AL79" s="41">
        <f>H79</f>
        <v>895</v>
      </c>
      <c r="AM79" s="41">
        <f>I79</f>
        <v>788</v>
      </c>
      <c r="AN79" s="41">
        <f>J79</f>
        <v>861</v>
      </c>
      <c r="AO79" s="41">
        <f>SUM(N79)</f>
        <v>932</v>
      </c>
      <c r="AP79" s="62">
        <f>R79</f>
        <v>1451</v>
      </c>
      <c r="AQ79" s="41">
        <f>V79</f>
        <v>1305</v>
      </c>
      <c r="AR79" s="41">
        <f t="shared" ref="AR79:AR81" si="280">Z79</f>
        <v>622</v>
      </c>
      <c r="AS79" s="41">
        <f t="shared" ref="AS79:AS81" si="281">AD79</f>
        <v>1173</v>
      </c>
      <c r="AT79" s="41">
        <f>AH79</f>
        <v>1369</v>
      </c>
      <c r="AU79" s="41">
        <f t="shared" ref="AU79:AU81" si="282">AJ79</f>
        <v>1171</v>
      </c>
    </row>
    <row r="80" spans="1:47" s="28" customFormat="1" ht="13.5" hidden="1" customHeight="1" outlineLevel="1">
      <c r="A80" s="26" t="s">
        <v>187</v>
      </c>
      <c r="B80" s="26" t="s">
        <v>332</v>
      </c>
      <c r="C80" s="26" t="s">
        <v>0</v>
      </c>
      <c r="D80" s="26" t="s">
        <v>13</v>
      </c>
      <c r="E80" s="26" t="s">
        <v>214</v>
      </c>
      <c r="F80" s="30" t="str">
        <f>IF(Menu!$G$10="English",A80,B80)</f>
        <v>Urbanizadora</v>
      </c>
      <c r="G80" s="27" t="str">
        <f>IF(Menu!$G$10="English",C80,D80)</f>
        <v>Unidade</v>
      </c>
      <c r="H80" s="41">
        <v>827</v>
      </c>
      <c r="I80" s="41">
        <v>757</v>
      </c>
      <c r="J80" s="41">
        <v>881</v>
      </c>
      <c r="K80" s="41">
        <v>835</v>
      </c>
      <c r="L80" s="41">
        <v>757</v>
      </c>
      <c r="M80" s="41">
        <v>835</v>
      </c>
      <c r="N80" s="41">
        <v>743</v>
      </c>
      <c r="O80" s="41">
        <v>696</v>
      </c>
      <c r="P80" s="41">
        <v>720</v>
      </c>
      <c r="Q80" s="41">
        <v>663</v>
      </c>
      <c r="R80" s="41">
        <v>631</v>
      </c>
      <c r="S80" s="41">
        <v>674</v>
      </c>
      <c r="T80" s="41">
        <v>672</v>
      </c>
      <c r="U80" s="41">
        <v>673</v>
      </c>
      <c r="V80" s="41">
        <v>1004</v>
      </c>
      <c r="W80" s="41">
        <v>945</v>
      </c>
      <c r="X80" s="41">
        <v>870</v>
      </c>
      <c r="Y80" s="41">
        <v>855</v>
      </c>
      <c r="Z80" s="41">
        <v>890</v>
      </c>
      <c r="AA80" s="41">
        <v>801</v>
      </c>
      <c r="AB80" s="41">
        <v>738</v>
      </c>
      <c r="AC80" s="41">
        <v>659</v>
      </c>
      <c r="AD80" s="41">
        <v>679</v>
      </c>
      <c r="AE80" s="41">
        <v>641</v>
      </c>
      <c r="AF80" s="41">
        <v>639</v>
      </c>
      <c r="AG80" s="41">
        <v>629</v>
      </c>
      <c r="AH80" s="41">
        <v>611</v>
      </c>
      <c r="AI80" s="41">
        <v>621</v>
      </c>
      <c r="AJ80" s="41">
        <v>636</v>
      </c>
      <c r="AK80" s="16"/>
      <c r="AL80" s="41">
        <f>H80</f>
        <v>827</v>
      </c>
      <c r="AM80" s="41">
        <f>I80</f>
        <v>757</v>
      </c>
      <c r="AN80" s="41">
        <f>J80</f>
        <v>881</v>
      </c>
      <c r="AO80" s="41">
        <f>SUM(N80)</f>
        <v>743</v>
      </c>
      <c r="AP80" s="62">
        <f>R80</f>
        <v>631</v>
      </c>
      <c r="AQ80" s="41">
        <f>V80</f>
        <v>1004</v>
      </c>
      <c r="AR80" s="41">
        <f t="shared" si="280"/>
        <v>890</v>
      </c>
      <c r="AS80" s="41">
        <f t="shared" si="281"/>
        <v>679</v>
      </c>
      <c r="AT80" s="41">
        <f>AH80</f>
        <v>611</v>
      </c>
      <c r="AU80" s="41">
        <f t="shared" si="282"/>
        <v>636</v>
      </c>
    </row>
    <row r="81" spans="1:47" s="28" customFormat="1" ht="13.5" hidden="1" customHeight="1" outlineLevel="1">
      <c r="A81" s="26" t="s">
        <v>333</v>
      </c>
      <c r="B81" s="26" t="s">
        <v>333</v>
      </c>
      <c r="C81" s="26" t="s">
        <v>0</v>
      </c>
      <c r="D81" s="26" t="s">
        <v>13</v>
      </c>
      <c r="E81" s="26" t="s">
        <v>215</v>
      </c>
      <c r="F81" s="30" t="str">
        <f>IF(Menu!$G$10="English",A81,B81)</f>
        <v>Open</v>
      </c>
      <c r="G81" s="27" t="str">
        <f>IF(Menu!$G$10="English",C81,D81)</f>
        <v>Unidade</v>
      </c>
      <c r="H81" s="41"/>
      <c r="I81" s="41"/>
      <c r="J81" s="41"/>
      <c r="K81" s="41">
        <v>28</v>
      </c>
      <c r="L81" s="41"/>
      <c r="M81" s="41">
        <v>179</v>
      </c>
      <c r="N81" s="41">
        <v>166</v>
      </c>
      <c r="O81" s="41">
        <v>141</v>
      </c>
      <c r="P81" s="41">
        <v>108</v>
      </c>
      <c r="Q81" s="41">
        <v>97</v>
      </c>
      <c r="R81" s="41">
        <v>69</v>
      </c>
      <c r="S81" s="41">
        <v>184</v>
      </c>
      <c r="T81" s="41">
        <v>236</v>
      </c>
      <c r="U81" s="41">
        <v>171</v>
      </c>
      <c r="V81" s="41">
        <v>114</v>
      </c>
      <c r="W81" s="41">
        <v>44</v>
      </c>
      <c r="X81" s="41">
        <v>8</v>
      </c>
      <c r="Y81" s="41">
        <v>16</v>
      </c>
      <c r="Z81" s="41">
        <v>638</v>
      </c>
      <c r="AA81" s="41">
        <v>11</v>
      </c>
      <c r="AB81" s="41">
        <v>10</v>
      </c>
      <c r="AC81" s="41">
        <v>78</v>
      </c>
      <c r="AD81" s="41">
        <v>136</v>
      </c>
      <c r="AE81" s="41">
        <v>110</v>
      </c>
      <c r="AF81" s="41">
        <v>74</v>
      </c>
      <c r="AG81" s="41">
        <v>496</v>
      </c>
      <c r="AH81" s="41">
        <v>353</v>
      </c>
      <c r="AI81" s="41">
        <v>332</v>
      </c>
      <c r="AJ81" s="41">
        <v>213</v>
      </c>
      <c r="AK81" s="16"/>
      <c r="AL81" s="41">
        <f>H81</f>
        <v>0</v>
      </c>
      <c r="AM81" s="41">
        <f>I81</f>
        <v>0</v>
      </c>
      <c r="AN81" s="41">
        <f>J81</f>
        <v>0</v>
      </c>
      <c r="AO81" s="41">
        <f>SUM(N81)</f>
        <v>166</v>
      </c>
      <c r="AP81" s="62">
        <f>R81</f>
        <v>69</v>
      </c>
      <c r="AQ81" s="41">
        <f>V81</f>
        <v>114</v>
      </c>
      <c r="AR81" s="41">
        <f t="shared" si="280"/>
        <v>638</v>
      </c>
      <c r="AS81" s="41">
        <f t="shared" si="281"/>
        <v>136</v>
      </c>
      <c r="AT81" s="41">
        <f>AH81</f>
        <v>353</v>
      </c>
      <c r="AU81" s="41">
        <f t="shared" si="282"/>
        <v>213</v>
      </c>
    </row>
    <row r="82" spans="1:47" s="28" customFormat="1" ht="13.5" customHeight="1">
      <c r="A82" s="26"/>
      <c r="B82" s="26"/>
      <c r="C82" s="26"/>
      <c r="D82" s="26"/>
      <c r="E82" s="26"/>
      <c r="F82" s="30"/>
      <c r="G82" s="27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16"/>
      <c r="AL82" s="17"/>
      <c r="AM82" s="17"/>
      <c r="AN82" s="17"/>
      <c r="AO82" s="17"/>
      <c r="AP82" s="17"/>
      <c r="AQ82" s="41"/>
      <c r="AR82" s="41"/>
      <c r="AS82" s="41"/>
      <c r="AT82" s="41"/>
      <c r="AU82" s="41"/>
    </row>
    <row r="83" spans="1:47" s="28" customFormat="1" ht="13.5" customHeight="1" collapsed="1">
      <c r="A83" s="29" t="s">
        <v>108</v>
      </c>
      <c r="B83" s="29" t="s">
        <v>106</v>
      </c>
      <c r="C83" s="29" t="s">
        <v>0</v>
      </c>
      <c r="D83" s="29" t="s">
        <v>13</v>
      </c>
      <c r="E83" s="29"/>
      <c r="F83" s="28" t="str">
        <f>IF(Menu!$G$10="English",A83,B83)</f>
        <v>Unidades prontas em estoque</v>
      </c>
      <c r="G83" s="28" t="str">
        <f>IF(Menu!$G$10="English",C83,D83)</f>
        <v>Unidade</v>
      </c>
      <c r="H83" s="40">
        <f t="shared" ref="H83:O83" si="283">SUM(H84:H86)</f>
        <v>423</v>
      </c>
      <c r="I83" s="40">
        <f t="shared" si="283"/>
        <v>549</v>
      </c>
      <c r="J83" s="40">
        <f t="shared" si="283"/>
        <v>554</v>
      </c>
      <c r="K83" s="40">
        <f t="shared" si="283"/>
        <v>531</v>
      </c>
      <c r="L83" s="40">
        <f t="shared" si="283"/>
        <v>1149</v>
      </c>
      <c r="M83" s="40">
        <f t="shared" si="283"/>
        <v>684</v>
      </c>
      <c r="N83" s="40">
        <f t="shared" si="283"/>
        <v>753</v>
      </c>
      <c r="O83" s="40">
        <f t="shared" si="283"/>
        <v>774</v>
      </c>
      <c r="P83" s="40">
        <f t="shared" ref="P83:Q83" si="284">SUM(P84:P86)</f>
        <v>836</v>
      </c>
      <c r="Q83" s="40">
        <f t="shared" si="284"/>
        <v>989</v>
      </c>
      <c r="R83" s="40">
        <f t="shared" ref="R83:S83" si="285">SUM(R84:R86)</f>
        <v>945</v>
      </c>
      <c r="S83" s="40">
        <f t="shared" si="285"/>
        <v>1061</v>
      </c>
      <c r="T83" s="40">
        <f t="shared" ref="T83:U83" si="286">SUM(T84:T86)</f>
        <v>932</v>
      </c>
      <c r="U83" s="40">
        <f t="shared" si="286"/>
        <v>897</v>
      </c>
      <c r="V83" s="40">
        <f t="shared" ref="V83:W83" si="287">SUM(V84:V86)</f>
        <v>1051</v>
      </c>
      <c r="W83" s="40">
        <f t="shared" si="287"/>
        <v>1020</v>
      </c>
      <c r="X83" s="40">
        <f t="shared" ref="X83:Y83" si="288">SUM(X84:X86)</f>
        <v>991</v>
      </c>
      <c r="Y83" s="40">
        <f t="shared" si="288"/>
        <v>914</v>
      </c>
      <c r="Z83" s="40">
        <f t="shared" ref="Z83:AB83" si="289">SUM(Z84:Z86)</f>
        <v>1096</v>
      </c>
      <c r="AA83" s="40">
        <f t="shared" si="289"/>
        <v>1028</v>
      </c>
      <c r="AB83" s="40">
        <f t="shared" si="289"/>
        <v>971</v>
      </c>
      <c r="AC83" s="40">
        <f t="shared" ref="AC83:AD83" si="290">SUM(AC84:AC86)</f>
        <v>854</v>
      </c>
      <c r="AD83" s="40">
        <f t="shared" si="290"/>
        <v>853</v>
      </c>
      <c r="AE83" s="40">
        <f t="shared" ref="AE83:AF83" si="291">SUM(AE84:AE86)</f>
        <v>816</v>
      </c>
      <c r="AF83" s="40">
        <f t="shared" si="291"/>
        <v>754</v>
      </c>
      <c r="AG83" s="40">
        <f t="shared" ref="AG83:AH83" si="292">SUM(AG84:AG86)</f>
        <v>868</v>
      </c>
      <c r="AH83" s="40">
        <f t="shared" si="292"/>
        <v>835</v>
      </c>
      <c r="AI83" s="40">
        <f t="shared" ref="AI83:AJ83" si="293">SUM(AI84:AI86)</f>
        <v>787</v>
      </c>
      <c r="AJ83" s="40">
        <f t="shared" si="293"/>
        <v>882</v>
      </c>
      <c r="AK83" s="16"/>
      <c r="AL83" s="40">
        <f>SUM(AL84:AL86)</f>
        <v>423</v>
      </c>
      <c r="AM83" s="40">
        <f>SUM(AM84:AM86)</f>
        <v>549</v>
      </c>
      <c r="AN83" s="40">
        <f>SUM(AN84:AN86)</f>
        <v>554</v>
      </c>
      <c r="AO83" s="40">
        <f>SUM(AO84:AO86)</f>
        <v>753</v>
      </c>
      <c r="AP83" s="40">
        <f>SUM(AP84:AP86)</f>
        <v>945</v>
      </c>
      <c r="AQ83" s="40">
        <f t="shared" ref="AQ83:AR83" si="294">SUM(AQ84:AQ86)</f>
        <v>1051</v>
      </c>
      <c r="AR83" s="40">
        <f t="shared" si="294"/>
        <v>1096</v>
      </c>
      <c r="AS83" s="40">
        <f t="shared" ref="AS83:AT83" si="295">SUM(AS84:AS86)</f>
        <v>853</v>
      </c>
      <c r="AT83" s="40">
        <f t="shared" si="295"/>
        <v>835</v>
      </c>
      <c r="AU83" s="40">
        <f t="shared" ref="AU83" si="296">SUM(AU84:AU86)</f>
        <v>882</v>
      </c>
    </row>
    <row r="84" spans="1:47" s="28" customFormat="1" ht="13.5" hidden="1" customHeight="1" outlineLevel="1">
      <c r="A84" s="26" t="s">
        <v>334</v>
      </c>
      <c r="B84" s="26" t="s">
        <v>331</v>
      </c>
      <c r="C84" s="26" t="s">
        <v>0</v>
      </c>
      <c r="D84" s="26" t="s">
        <v>13</v>
      </c>
      <c r="E84" s="26" t="s">
        <v>210</v>
      </c>
      <c r="F84" s="30" t="str">
        <f>IF(Menu!$G$10="English",A84,B84)</f>
        <v>Incorporadora</v>
      </c>
      <c r="G84" s="27" t="str">
        <f>IF(Menu!$G$10="English",C84,D84)</f>
        <v>Unidade</v>
      </c>
      <c r="H84" s="41">
        <v>423</v>
      </c>
      <c r="I84" s="41">
        <v>283</v>
      </c>
      <c r="J84" s="41">
        <v>383</v>
      </c>
      <c r="K84" s="41">
        <v>381</v>
      </c>
      <c r="L84" s="41">
        <v>749</v>
      </c>
      <c r="M84" s="41">
        <v>353</v>
      </c>
      <c r="N84" s="41">
        <v>424</v>
      </c>
      <c r="O84" s="41">
        <v>432</v>
      </c>
      <c r="P84" s="41">
        <v>482</v>
      </c>
      <c r="Q84" s="41">
        <v>655</v>
      </c>
      <c r="R84" s="41">
        <v>624</v>
      </c>
      <c r="S84" s="41">
        <v>697</v>
      </c>
      <c r="T84" s="41">
        <v>572</v>
      </c>
      <c r="U84" s="41">
        <v>583</v>
      </c>
      <c r="V84" s="41">
        <v>673</v>
      </c>
      <c r="W84" s="41">
        <v>637</v>
      </c>
      <c r="X84" s="41">
        <v>647</v>
      </c>
      <c r="Y84" s="41">
        <v>628</v>
      </c>
      <c r="Z84" s="41">
        <v>208</v>
      </c>
      <c r="AA84" s="41">
        <v>777</v>
      </c>
      <c r="AB84" s="41">
        <v>757</v>
      </c>
      <c r="AC84" s="41">
        <v>691</v>
      </c>
      <c r="AD84" s="41">
        <v>698</v>
      </c>
      <c r="AE84" s="41">
        <v>666</v>
      </c>
      <c r="AF84" s="41">
        <v>608</v>
      </c>
      <c r="AG84" s="41">
        <v>579</v>
      </c>
      <c r="AH84" s="41">
        <v>560</v>
      </c>
      <c r="AI84" s="41">
        <v>482</v>
      </c>
      <c r="AJ84" s="41">
        <v>525</v>
      </c>
      <c r="AK84" s="16"/>
      <c r="AL84" s="41">
        <f>H84</f>
        <v>423</v>
      </c>
      <c r="AM84" s="41">
        <f>I84</f>
        <v>283</v>
      </c>
      <c r="AN84" s="41">
        <f>J84</f>
        <v>383</v>
      </c>
      <c r="AO84" s="41">
        <f>SUM(N84)</f>
        <v>424</v>
      </c>
      <c r="AP84" s="62">
        <f>R84</f>
        <v>624</v>
      </c>
      <c r="AQ84" s="41">
        <f>V84</f>
        <v>673</v>
      </c>
      <c r="AR84" s="41">
        <f t="shared" ref="AR84:AR86" si="297">Z84</f>
        <v>208</v>
      </c>
      <c r="AS84" s="41">
        <f t="shared" ref="AS84:AS86" si="298">AD84</f>
        <v>698</v>
      </c>
      <c r="AT84" s="41">
        <f>AH84</f>
        <v>560</v>
      </c>
      <c r="AU84" s="41">
        <f t="shared" ref="AU84:AU86" si="299">AJ84</f>
        <v>525</v>
      </c>
    </row>
    <row r="85" spans="1:47" s="28" customFormat="1" ht="13.5" hidden="1" customHeight="1" outlineLevel="1">
      <c r="A85" s="26" t="s">
        <v>187</v>
      </c>
      <c r="B85" s="26" t="s">
        <v>332</v>
      </c>
      <c r="C85" s="26" t="s">
        <v>0</v>
      </c>
      <c r="D85" s="26" t="s">
        <v>13</v>
      </c>
      <c r="E85" s="26" t="s">
        <v>211</v>
      </c>
      <c r="F85" s="30" t="str">
        <f>IF(Menu!$G$10="English",A85,B85)</f>
        <v>Urbanizadora</v>
      </c>
      <c r="G85" s="27" t="str">
        <f>IF(Menu!$G$10="English",C85,D85)</f>
        <v>Unidade</v>
      </c>
      <c r="H85" s="41">
        <v>0</v>
      </c>
      <c r="I85" s="41">
        <v>266</v>
      </c>
      <c r="J85" s="41">
        <v>171</v>
      </c>
      <c r="K85" s="41">
        <v>150</v>
      </c>
      <c r="L85" s="41">
        <v>400</v>
      </c>
      <c r="M85" s="41">
        <v>331</v>
      </c>
      <c r="N85" s="41">
        <v>329</v>
      </c>
      <c r="O85" s="41">
        <v>342</v>
      </c>
      <c r="P85" s="41">
        <v>354</v>
      </c>
      <c r="Q85" s="41">
        <v>334</v>
      </c>
      <c r="R85" s="41">
        <v>321</v>
      </c>
      <c r="S85" s="41">
        <v>364</v>
      </c>
      <c r="T85" s="41">
        <v>360</v>
      </c>
      <c r="U85" s="41">
        <v>313</v>
      </c>
      <c r="V85" s="41">
        <v>377</v>
      </c>
      <c r="W85" s="41">
        <v>377</v>
      </c>
      <c r="X85" s="41">
        <v>340</v>
      </c>
      <c r="Y85" s="41">
        <v>280</v>
      </c>
      <c r="Z85" s="41">
        <v>281</v>
      </c>
      <c r="AA85" s="41">
        <v>248</v>
      </c>
      <c r="AB85" s="41">
        <v>209</v>
      </c>
      <c r="AC85" s="41">
        <v>157</v>
      </c>
      <c r="AD85" s="41">
        <v>149</v>
      </c>
      <c r="AE85" s="41">
        <v>145</v>
      </c>
      <c r="AF85" s="41">
        <v>143</v>
      </c>
      <c r="AG85" s="41">
        <v>287</v>
      </c>
      <c r="AH85" s="41">
        <v>274</v>
      </c>
      <c r="AI85" s="41">
        <v>304</v>
      </c>
      <c r="AJ85" s="41">
        <v>357</v>
      </c>
      <c r="AK85" s="16"/>
      <c r="AL85" s="41">
        <f>H85</f>
        <v>0</v>
      </c>
      <c r="AM85" s="41">
        <f>I85</f>
        <v>266</v>
      </c>
      <c r="AN85" s="41">
        <f>J85</f>
        <v>171</v>
      </c>
      <c r="AO85" s="41">
        <f>SUM(N85)</f>
        <v>329</v>
      </c>
      <c r="AP85" s="62">
        <f>R85</f>
        <v>321</v>
      </c>
      <c r="AQ85" s="41">
        <f>V85</f>
        <v>377</v>
      </c>
      <c r="AR85" s="41">
        <f t="shared" si="297"/>
        <v>281</v>
      </c>
      <c r="AS85" s="41">
        <f t="shared" si="298"/>
        <v>149</v>
      </c>
      <c r="AT85" s="41">
        <f>AH85</f>
        <v>274</v>
      </c>
      <c r="AU85" s="41">
        <f t="shared" si="299"/>
        <v>357</v>
      </c>
    </row>
    <row r="86" spans="1:47" s="28" customFormat="1" ht="13.5" hidden="1" customHeight="1" outlineLevel="1">
      <c r="A86" s="26" t="s">
        <v>333</v>
      </c>
      <c r="B86" s="26" t="s">
        <v>333</v>
      </c>
      <c r="C86" s="26" t="s">
        <v>0</v>
      </c>
      <c r="D86" s="26" t="s">
        <v>13</v>
      </c>
      <c r="E86" s="26" t="s">
        <v>212</v>
      </c>
      <c r="F86" s="30" t="str">
        <f>IF(Menu!$G$10="English",A86,B86)</f>
        <v>Open</v>
      </c>
      <c r="G86" s="27" t="str">
        <f>IF(Menu!$G$10="English",C86,D86)</f>
        <v>Unidade</v>
      </c>
      <c r="H86" s="41"/>
      <c r="I86" s="41"/>
      <c r="J86" s="41"/>
      <c r="K86" s="41"/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1</v>
      </c>
      <c r="V86" s="41">
        <v>1</v>
      </c>
      <c r="W86" s="41">
        <v>6</v>
      </c>
      <c r="X86" s="41">
        <v>4</v>
      </c>
      <c r="Y86" s="41">
        <v>6</v>
      </c>
      <c r="Z86" s="41">
        <v>607</v>
      </c>
      <c r="AA86" s="41">
        <v>3</v>
      </c>
      <c r="AB86" s="41">
        <v>5</v>
      </c>
      <c r="AC86" s="41">
        <v>6</v>
      </c>
      <c r="AD86" s="41">
        <v>6</v>
      </c>
      <c r="AE86" s="41">
        <v>5</v>
      </c>
      <c r="AF86" s="41">
        <v>3</v>
      </c>
      <c r="AG86" s="41">
        <v>2</v>
      </c>
      <c r="AH86" s="41">
        <v>1</v>
      </c>
      <c r="AI86" s="41">
        <v>1</v>
      </c>
      <c r="AJ86" s="41">
        <v>0</v>
      </c>
      <c r="AK86" s="16"/>
      <c r="AL86" s="41">
        <f>H86</f>
        <v>0</v>
      </c>
      <c r="AM86" s="41">
        <f>I86</f>
        <v>0</v>
      </c>
      <c r="AN86" s="41">
        <f>J86</f>
        <v>0</v>
      </c>
      <c r="AO86" s="41">
        <f>SUM(N86)</f>
        <v>0</v>
      </c>
      <c r="AP86" s="62">
        <f>R86</f>
        <v>0</v>
      </c>
      <c r="AQ86" s="41">
        <f>V86</f>
        <v>1</v>
      </c>
      <c r="AR86" s="41">
        <f t="shared" si="297"/>
        <v>607</v>
      </c>
      <c r="AS86" s="41">
        <f t="shared" si="298"/>
        <v>6</v>
      </c>
      <c r="AT86" s="41">
        <f>AH86</f>
        <v>1</v>
      </c>
      <c r="AU86" s="41">
        <f t="shared" si="299"/>
        <v>0</v>
      </c>
    </row>
    <row r="87" spans="1:47" s="28" customFormat="1" ht="13.5" customHeight="1">
      <c r="A87" s="26"/>
      <c r="B87" s="26"/>
      <c r="C87" s="26"/>
      <c r="D87" s="26"/>
      <c r="E87" s="26"/>
      <c r="F87" s="30"/>
      <c r="G87" s="27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16"/>
      <c r="AL87" s="17"/>
      <c r="AM87" s="17"/>
      <c r="AN87" s="17"/>
      <c r="AO87" s="17"/>
      <c r="AP87" s="17"/>
      <c r="AQ87" s="41"/>
      <c r="AR87" s="41"/>
      <c r="AS87" s="41"/>
      <c r="AT87" s="41"/>
      <c r="AU87" s="41"/>
    </row>
    <row r="88" spans="1:47" s="28" customFormat="1" ht="13.5" customHeight="1" collapsed="1">
      <c r="A88" s="29" t="s">
        <v>47</v>
      </c>
      <c r="B88" s="29" t="s">
        <v>48</v>
      </c>
      <c r="C88" s="29" t="s">
        <v>0</v>
      </c>
      <c r="D88" s="29" t="s">
        <v>13</v>
      </c>
      <c r="E88" s="29"/>
      <c r="F88" s="28" t="str">
        <f>IF(Menu!$G$10="English",A88,B88)</f>
        <v>Projetos com estoque</v>
      </c>
      <c r="G88" s="28" t="str">
        <f>IF(Menu!$G$10="English",C88,D88)</f>
        <v>Unidade</v>
      </c>
      <c r="H88" s="40">
        <f t="shared" ref="H88:O88" si="300">SUM(H89:H91)</f>
        <v>49</v>
      </c>
      <c r="I88" s="40">
        <f t="shared" si="300"/>
        <v>49</v>
      </c>
      <c r="J88" s="40">
        <f t="shared" si="300"/>
        <v>50</v>
      </c>
      <c r="K88" s="40">
        <f t="shared" si="300"/>
        <v>48</v>
      </c>
      <c r="L88" s="40">
        <f t="shared" si="300"/>
        <v>54</v>
      </c>
      <c r="M88" s="40">
        <f t="shared" si="300"/>
        <v>45</v>
      </c>
      <c r="N88" s="40">
        <f t="shared" si="300"/>
        <v>44</v>
      </c>
      <c r="O88" s="40">
        <f t="shared" si="300"/>
        <v>46</v>
      </c>
      <c r="P88" s="40">
        <f t="shared" ref="P88:Q88" si="301">SUM(P89:P91)</f>
        <v>49</v>
      </c>
      <c r="Q88" s="40">
        <f t="shared" si="301"/>
        <v>52</v>
      </c>
      <c r="R88" s="40">
        <f t="shared" ref="R88:S88" si="302">SUM(R89:R91)</f>
        <v>43.75</v>
      </c>
      <c r="S88" s="40">
        <f t="shared" si="302"/>
        <v>47.75</v>
      </c>
      <c r="T88" s="40">
        <f t="shared" ref="T88:U88" si="303">SUM(T89:T91)</f>
        <v>48.5</v>
      </c>
      <c r="U88" s="40">
        <f t="shared" si="303"/>
        <v>55</v>
      </c>
      <c r="V88" s="40">
        <f t="shared" ref="V88:W88" si="304">SUM(V89:V91)</f>
        <v>60.165999999999997</v>
      </c>
      <c r="W88" s="40">
        <f t="shared" si="304"/>
        <v>61</v>
      </c>
      <c r="X88" s="40">
        <f t="shared" ref="X88:Y88" si="305">SUM(X89:X91)</f>
        <v>61.155999999999999</v>
      </c>
      <c r="Y88" s="40">
        <f t="shared" si="305"/>
        <v>67.156000000000006</v>
      </c>
      <c r="Z88" s="40">
        <f t="shared" ref="Z88:AB88" si="306">SUM(Z89:Z91)</f>
        <v>73.156000000000006</v>
      </c>
      <c r="AA88" s="40">
        <f t="shared" si="306"/>
        <v>67.48599999999999</v>
      </c>
      <c r="AB88" s="40">
        <f t="shared" si="306"/>
        <v>67.48599999999999</v>
      </c>
      <c r="AC88" s="40">
        <f t="shared" ref="AC88:AD88" si="307">SUM(AC89:AC91)</f>
        <v>71.48599999999999</v>
      </c>
      <c r="AD88" s="40">
        <f t="shared" si="307"/>
        <v>75.486000000000004</v>
      </c>
      <c r="AE88" s="40">
        <f t="shared" ref="AE88:AF88" si="308">SUM(AE89:AE91)</f>
        <v>75.486000000000004</v>
      </c>
      <c r="AF88" s="40">
        <f t="shared" si="308"/>
        <v>77.486000000000004</v>
      </c>
      <c r="AG88" s="40">
        <f t="shared" ref="AG88:AH88" si="309">SUM(AG89:AG91)</f>
        <v>80.486000000000004</v>
      </c>
      <c r="AH88" s="40">
        <f t="shared" si="309"/>
        <v>80.486000000000004</v>
      </c>
      <c r="AI88" s="40">
        <f t="shared" ref="AI88:AJ88" si="310">SUM(AI89:AI91)</f>
        <v>87.486000000000004</v>
      </c>
      <c r="AJ88" s="40">
        <f t="shared" si="310"/>
        <v>88.486000000000004</v>
      </c>
      <c r="AK88" s="16"/>
      <c r="AL88" s="40">
        <f>SUM(AL89:AL91)</f>
        <v>49</v>
      </c>
      <c r="AM88" s="40">
        <f>SUM(AM89:AM91)</f>
        <v>49</v>
      </c>
      <c r="AN88" s="40">
        <f>SUM(AN89:AN91)</f>
        <v>50</v>
      </c>
      <c r="AO88" s="40">
        <f>SUM(AO89:AO91)</f>
        <v>44</v>
      </c>
      <c r="AP88" s="40">
        <f>SUM(AP89:AP91)</f>
        <v>43.75</v>
      </c>
      <c r="AQ88" s="40">
        <f t="shared" ref="AQ88:AR88" si="311">SUM(AQ89:AQ91)</f>
        <v>60.165999999999997</v>
      </c>
      <c r="AR88" s="40">
        <f t="shared" si="311"/>
        <v>73.156000000000006</v>
      </c>
      <c r="AS88" s="40">
        <f t="shared" ref="AS88:AT88" si="312">SUM(AS89:AS91)</f>
        <v>75.486000000000004</v>
      </c>
      <c r="AT88" s="40">
        <f t="shared" si="312"/>
        <v>80.486000000000004</v>
      </c>
      <c r="AU88" s="40">
        <f t="shared" ref="AU88" si="313">SUM(AU89:AU91)</f>
        <v>88.486000000000004</v>
      </c>
    </row>
    <row r="89" spans="1:47" s="28" customFormat="1" ht="13.5" hidden="1" customHeight="1" outlineLevel="1">
      <c r="A89" s="26" t="s">
        <v>334</v>
      </c>
      <c r="B89" s="26" t="s">
        <v>331</v>
      </c>
      <c r="C89" s="26" t="s">
        <v>0</v>
      </c>
      <c r="D89" s="26" t="s">
        <v>13</v>
      </c>
      <c r="E89" s="26" t="s">
        <v>216</v>
      </c>
      <c r="F89" s="30" t="str">
        <f>IF(Menu!$G$10="English",A89,B89)</f>
        <v>Incorporadora</v>
      </c>
      <c r="G89" s="27" t="str">
        <f>IF(Menu!$G$10="English",C89,D89)</f>
        <v>Unidade</v>
      </c>
      <c r="H89" s="41">
        <v>41</v>
      </c>
      <c r="I89" s="41">
        <v>40</v>
      </c>
      <c r="J89" s="41">
        <v>39</v>
      </c>
      <c r="K89" s="41">
        <f>22+15</f>
        <v>37</v>
      </c>
      <c r="L89" s="41">
        <v>41</v>
      </c>
      <c r="M89" s="41">
        <v>32</v>
      </c>
      <c r="N89" s="41">
        <v>31</v>
      </c>
      <c r="O89" s="41">
        <v>33</v>
      </c>
      <c r="P89" s="41">
        <v>37</v>
      </c>
      <c r="Q89" s="41">
        <v>41</v>
      </c>
      <c r="R89" s="41">
        <v>35.75</v>
      </c>
      <c r="S89" s="41">
        <v>34.75</v>
      </c>
      <c r="T89" s="41">
        <v>35.5</v>
      </c>
      <c r="U89" s="41">
        <v>39</v>
      </c>
      <c r="V89" s="41">
        <v>41.165999999999997</v>
      </c>
      <c r="W89" s="41">
        <v>42</v>
      </c>
      <c r="X89" s="41">
        <v>42.155999999999999</v>
      </c>
      <c r="Y89" s="41">
        <v>47.155999999999999</v>
      </c>
      <c r="Z89" s="41">
        <v>47.155999999999999</v>
      </c>
      <c r="AA89" s="41">
        <v>48.165999999999997</v>
      </c>
      <c r="AB89" s="41">
        <v>48.165999999999997</v>
      </c>
      <c r="AC89" s="41">
        <v>51.165999999999997</v>
      </c>
      <c r="AD89" s="41">
        <v>52.165999999999997</v>
      </c>
      <c r="AE89" s="41">
        <v>52.165999999999997</v>
      </c>
      <c r="AF89" s="41">
        <v>54.165999999999997</v>
      </c>
      <c r="AG89" s="41">
        <v>56.165999999999997</v>
      </c>
      <c r="AH89" s="41">
        <v>56.165999999999997</v>
      </c>
      <c r="AI89" s="41">
        <v>59.165999999999997</v>
      </c>
      <c r="AJ89" s="41">
        <v>60.165999999999997</v>
      </c>
      <c r="AK89" s="16"/>
      <c r="AL89" s="41">
        <f>H89</f>
        <v>41</v>
      </c>
      <c r="AM89" s="41">
        <f>I89</f>
        <v>40</v>
      </c>
      <c r="AN89" s="41">
        <f>J89</f>
        <v>39</v>
      </c>
      <c r="AO89" s="41">
        <f>SUM(N89)</f>
        <v>31</v>
      </c>
      <c r="AP89" s="62">
        <f>R89</f>
        <v>35.75</v>
      </c>
      <c r="AQ89" s="41">
        <f>V89</f>
        <v>41.165999999999997</v>
      </c>
      <c r="AR89" s="41">
        <f t="shared" ref="AR89:AR91" si="314">Z89</f>
        <v>47.155999999999999</v>
      </c>
      <c r="AS89" s="41">
        <f t="shared" ref="AS89:AS91" si="315">AD89</f>
        <v>52.165999999999997</v>
      </c>
      <c r="AT89" s="41">
        <f>AH89</f>
        <v>56.165999999999997</v>
      </c>
      <c r="AU89" s="41">
        <f t="shared" ref="AU89:AU91" si="316">AJ89</f>
        <v>60.165999999999997</v>
      </c>
    </row>
    <row r="90" spans="1:47" s="28" customFormat="1" ht="13.5" hidden="1" customHeight="1" outlineLevel="1">
      <c r="A90" s="26" t="s">
        <v>187</v>
      </c>
      <c r="B90" s="26" t="s">
        <v>332</v>
      </c>
      <c r="C90" s="26" t="s">
        <v>0</v>
      </c>
      <c r="D90" s="26" t="s">
        <v>13</v>
      </c>
      <c r="E90" s="26" t="s">
        <v>217</v>
      </c>
      <c r="F90" s="30" t="str">
        <f>IF(Menu!$G$10="English",A90,B90)</f>
        <v>Urbanizadora</v>
      </c>
      <c r="G90" s="27" t="str">
        <f>IF(Menu!$G$10="English",C90,D90)</f>
        <v>Unidade</v>
      </c>
      <c r="H90" s="41">
        <v>8</v>
      </c>
      <c r="I90" s="41">
        <v>9</v>
      </c>
      <c r="J90" s="41">
        <v>11</v>
      </c>
      <c r="K90" s="41">
        <f>5+6</f>
        <v>11</v>
      </c>
      <c r="L90" s="41">
        <v>13</v>
      </c>
      <c r="M90" s="41">
        <v>11</v>
      </c>
      <c r="N90" s="41">
        <v>11</v>
      </c>
      <c r="O90" s="41">
        <v>11</v>
      </c>
      <c r="P90" s="41">
        <v>10</v>
      </c>
      <c r="Q90" s="41">
        <v>9</v>
      </c>
      <c r="R90" s="41">
        <v>7</v>
      </c>
      <c r="S90" s="41">
        <v>11</v>
      </c>
      <c r="T90" s="41">
        <v>10</v>
      </c>
      <c r="U90" s="41">
        <v>13</v>
      </c>
      <c r="V90" s="41">
        <v>15</v>
      </c>
      <c r="W90" s="41">
        <v>15</v>
      </c>
      <c r="X90" s="41">
        <v>15</v>
      </c>
      <c r="Y90" s="41">
        <v>16</v>
      </c>
      <c r="Z90" s="41">
        <v>22</v>
      </c>
      <c r="AA90" s="41">
        <v>15.99</v>
      </c>
      <c r="AB90" s="41">
        <v>15.99</v>
      </c>
      <c r="AC90" s="41">
        <v>15.99</v>
      </c>
      <c r="AD90" s="41">
        <v>17.990000000000002</v>
      </c>
      <c r="AE90" s="41">
        <v>17.990000000000002</v>
      </c>
      <c r="AF90" s="41">
        <v>17.990000000000002</v>
      </c>
      <c r="AG90" s="41">
        <v>17.990000000000002</v>
      </c>
      <c r="AH90" s="41">
        <v>17.990000000000002</v>
      </c>
      <c r="AI90" s="41">
        <v>18.990000000000002</v>
      </c>
      <c r="AJ90" s="41">
        <v>18.990000000000002</v>
      </c>
      <c r="AK90" s="16"/>
      <c r="AL90" s="41">
        <f>H90</f>
        <v>8</v>
      </c>
      <c r="AM90" s="41">
        <f>I90</f>
        <v>9</v>
      </c>
      <c r="AN90" s="41">
        <f>J90</f>
        <v>11</v>
      </c>
      <c r="AO90" s="41">
        <f>SUM(N90)</f>
        <v>11</v>
      </c>
      <c r="AP90" s="62">
        <f>R90</f>
        <v>7</v>
      </c>
      <c r="AQ90" s="41">
        <f>V90</f>
        <v>15</v>
      </c>
      <c r="AR90" s="41">
        <f t="shared" si="314"/>
        <v>22</v>
      </c>
      <c r="AS90" s="41">
        <f t="shared" si="315"/>
        <v>17.990000000000002</v>
      </c>
      <c r="AT90" s="41">
        <f>AH90</f>
        <v>17.990000000000002</v>
      </c>
      <c r="AU90" s="41">
        <f t="shared" si="316"/>
        <v>18.990000000000002</v>
      </c>
    </row>
    <row r="91" spans="1:47" s="28" customFormat="1" ht="13.5" hidden="1" customHeight="1" outlineLevel="1">
      <c r="A91" s="26" t="s">
        <v>333</v>
      </c>
      <c r="B91" s="26" t="s">
        <v>333</v>
      </c>
      <c r="C91" s="26" t="s">
        <v>0</v>
      </c>
      <c r="D91" s="26" t="s">
        <v>13</v>
      </c>
      <c r="E91" s="26" t="s">
        <v>218</v>
      </c>
      <c r="F91" s="30" t="str">
        <f>IF(Menu!$G$10="English",A91,B91)</f>
        <v>Open</v>
      </c>
      <c r="G91" s="27" t="str">
        <f>IF(Menu!$G$10="English",C91,D91)</f>
        <v>Unidade</v>
      </c>
      <c r="H91" s="41"/>
      <c r="I91" s="41"/>
      <c r="J91" s="41"/>
      <c r="K91" s="41"/>
      <c r="L91" s="41"/>
      <c r="M91" s="41">
        <v>2</v>
      </c>
      <c r="N91" s="41">
        <v>2</v>
      </c>
      <c r="O91" s="41">
        <v>2</v>
      </c>
      <c r="P91" s="41">
        <v>2</v>
      </c>
      <c r="Q91" s="41">
        <v>2</v>
      </c>
      <c r="R91" s="41">
        <v>1</v>
      </c>
      <c r="S91" s="41">
        <v>2</v>
      </c>
      <c r="T91" s="41">
        <v>3</v>
      </c>
      <c r="U91" s="41">
        <v>3</v>
      </c>
      <c r="V91" s="41">
        <v>4</v>
      </c>
      <c r="W91" s="41">
        <v>4</v>
      </c>
      <c r="X91" s="41">
        <v>4</v>
      </c>
      <c r="Y91" s="41">
        <v>4</v>
      </c>
      <c r="Z91" s="41">
        <v>4</v>
      </c>
      <c r="AA91" s="41">
        <v>3.33</v>
      </c>
      <c r="AB91" s="41">
        <v>3.33</v>
      </c>
      <c r="AC91" s="41">
        <v>4.33</v>
      </c>
      <c r="AD91" s="41">
        <v>5.33</v>
      </c>
      <c r="AE91" s="41">
        <v>5.33</v>
      </c>
      <c r="AF91" s="41">
        <v>5.33</v>
      </c>
      <c r="AG91" s="41">
        <v>6.33</v>
      </c>
      <c r="AH91" s="41">
        <v>6.33</v>
      </c>
      <c r="AI91" s="41">
        <v>9.33</v>
      </c>
      <c r="AJ91" s="41">
        <v>9.33</v>
      </c>
      <c r="AK91" s="16"/>
      <c r="AL91" s="41">
        <f>H91</f>
        <v>0</v>
      </c>
      <c r="AM91" s="41">
        <f>I91</f>
        <v>0</v>
      </c>
      <c r="AN91" s="41">
        <f>J91</f>
        <v>0</v>
      </c>
      <c r="AO91" s="41">
        <f>SUM(N91)</f>
        <v>2</v>
      </c>
      <c r="AP91" s="62">
        <f>R91</f>
        <v>1</v>
      </c>
      <c r="AQ91" s="41">
        <f>V91</f>
        <v>4</v>
      </c>
      <c r="AR91" s="41">
        <f t="shared" si="314"/>
        <v>4</v>
      </c>
      <c r="AS91" s="41">
        <f t="shared" si="315"/>
        <v>5.33</v>
      </c>
      <c r="AT91" s="41">
        <f>AH91</f>
        <v>6.33</v>
      </c>
      <c r="AU91" s="41">
        <f t="shared" si="316"/>
        <v>9.33</v>
      </c>
    </row>
    <row r="92" spans="1:47" s="28" customFormat="1" ht="13.5" customHeight="1">
      <c r="A92" s="29"/>
      <c r="B92" s="29"/>
      <c r="C92" s="29"/>
      <c r="D92" s="29"/>
      <c r="E92" s="29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6"/>
      <c r="AL92" s="17"/>
      <c r="AM92" s="17"/>
      <c r="AN92" s="17"/>
      <c r="AO92" s="17"/>
      <c r="AP92" s="17"/>
      <c r="AQ92" s="109"/>
      <c r="AR92" s="109"/>
      <c r="AS92" s="109"/>
      <c r="AT92" s="109"/>
      <c r="AU92" s="109"/>
    </row>
    <row r="93" spans="1:47" s="28" customFormat="1" ht="13.5" customHeight="1" collapsed="1">
      <c r="A93" s="29" t="s">
        <v>109</v>
      </c>
      <c r="B93" s="29" t="s">
        <v>107</v>
      </c>
      <c r="C93" s="29" t="s">
        <v>0</v>
      </c>
      <c r="D93" s="29" t="s">
        <v>13</v>
      </c>
      <c r="E93" s="29"/>
      <c r="F93" s="28" t="str">
        <f>IF(Menu!$G$10="English",A93,B93)</f>
        <v>Projetos prontos com estoque</v>
      </c>
      <c r="G93" s="28" t="str">
        <f>IF(Menu!$G$10="English",C93,D93)</f>
        <v>Unidade</v>
      </c>
      <c r="H93" s="40">
        <f t="shared" ref="H93:O93" si="317">SUM(H94:H96)</f>
        <v>23</v>
      </c>
      <c r="I93" s="40">
        <f t="shared" si="317"/>
        <v>30</v>
      </c>
      <c r="J93" s="40">
        <f t="shared" si="317"/>
        <v>30</v>
      </c>
      <c r="K93" s="40">
        <f t="shared" si="317"/>
        <v>27</v>
      </c>
      <c r="L93" s="40">
        <f t="shared" si="317"/>
        <v>31</v>
      </c>
      <c r="M93" s="40">
        <f t="shared" si="317"/>
        <v>25</v>
      </c>
      <c r="N93" s="40">
        <f t="shared" si="317"/>
        <v>24</v>
      </c>
      <c r="O93" s="40">
        <f t="shared" si="317"/>
        <v>23</v>
      </c>
      <c r="P93" s="40">
        <f t="shared" ref="P93:Q93" si="318">SUM(P94:P96)</f>
        <v>25</v>
      </c>
      <c r="Q93" s="40">
        <f t="shared" si="318"/>
        <v>28</v>
      </c>
      <c r="R93" s="40">
        <f t="shared" ref="R93:S93" si="319">SUM(R94:R96)</f>
        <v>22.083333333333336</v>
      </c>
      <c r="S93" s="40">
        <f t="shared" si="319"/>
        <v>22.75</v>
      </c>
      <c r="T93" s="40">
        <f t="shared" ref="T93:U93" si="320">SUM(T94:T96)</f>
        <v>23.5</v>
      </c>
      <c r="U93" s="40">
        <f t="shared" si="320"/>
        <v>29</v>
      </c>
      <c r="V93" s="40">
        <f t="shared" ref="V93:W93" si="321">SUM(V94:V96)</f>
        <v>35.665999999999997</v>
      </c>
      <c r="W93" s="40">
        <f t="shared" si="321"/>
        <v>37.665999999999997</v>
      </c>
      <c r="X93" s="40">
        <f t="shared" ref="X93:Y93" si="322">SUM(X94:X96)</f>
        <v>38.665999999999997</v>
      </c>
      <c r="Y93" s="40">
        <f t="shared" si="322"/>
        <v>39.665999999999997</v>
      </c>
      <c r="Z93" s="40">
        <f t="shared" ref="Z93:AB93" si="323">SUM(Z94:Z96)</f>
        <v>41.665999999999997</v>
      </c>
      <c r="AA93" s="40">
        <f t="shared" si="323"/>
        <v>43.165999999999997</v>
      </c>
      <c r="AB93" s="40">
        <f t="shared" si="323"/>
        <v>43.165999999999997</v>
      </c>
      <c r="AC93" s="40">
        <f t="shared" ref="AC93:AD93" si="324">SUM(AC94:AC96)</f>
        <v>44.165999999999997</v>
      </c>
      <c r="AD93" s="40">
        <f t="shared" si="324"/>
        <v>48.165999999999997</v>
      </c>
      <c r="AE93" s="40">
        <f t="shared" ref="AE93:AF93" si="325">SUM(AE94:AE96)</f>
        <v>51.495999999999995</v>
      </c>
      <c r="AF93" s="40">
        <f t="shared" si="325"/>
        <v>52.495999999999995</v>
      </c>
      <c r="AG93" s="40">
        <f t="shared" ref="AG93:AH93" si="326">SUM(AG94:AG96)</f>
        <v>53.495999999999995</v>
      </c>
      <c r="AH93" s="40">
        <f t="shared" si="326"/>
        <v>54.165999999999997</v>
      </c>
      <c r="AI93" s="40">
        <f t="shared" ref="AI93:AJ93" si="327">SUM(AI94:AI96)</f>
        <v>55.485999999999997</v>
      </c>
      <c r="AJ93" s="40">
        <f t="shared" si="327"/>
        <v>60.985999999999997</v>
      </c>
      <c r="AK93" s="16"/>
      <c r="AL93" s="40">
        <f>SUM(AL94:AL96)</f>
        <v>23</v>
      </c>
      <c r="AM93" s="40">
        <f>SUM(AM94:AM96)</f>
        <v>30</v>
      </c>
      <c r="AN93" s="40">
        <f>SUM(AN94:AN96)</f>
        <v>30</v>
      </c>
      <c r="AO93" s="40">
        <f>SUM(AO94:AO96)</f>
        <v>24</v>
      </c>
      <c r="AP93" s="40">
        <f>SUM(AP94:AP96)</f>
        <v>22.083333333333336</v>
      </c>
      <c r="AQ93" s="40">
        <f t="shared" ref="AQ93:AR93" si="328">SUM(AQ94:AQ96)</f>
        <v>35.665999999999997</v>
      </c>
      <c r="AR93" s="40">
        <f t="shared" si="328"/>
        <v>41.665999999999997</v>
      </c>
      <c r="AS93" s="40">
        <f t="shared" ref="AS93:AT93" si="329">SUM(AS94:AS96)</f>
        <v>48.165999999999997</v>
      </c>
      <c r="AT93" s="40">
        <f t="shared" si="329"/>
        <v>54.165999999999997</v>
      </c>
      <c r="AU93" s="40">
        <f t="shared" ref="AU93" si="330">SUM(AU94:AU96)</f>
        <v>60.985999999999997</v>
      </c>
    </row>
    <row r="94" spans="1:47" ht="13.5" hidden="1" customHeight="1" outlineLevel="1">
      <c r="A94" s="26" t="s">
        <v>334</v>
      </c>
      <c r="B94" s="26" t="s">
        <v>331</v>
      </c>
      <c r="C94" s="26" t="s">
        <v>0</v>
      </c>
      <c r="D94" s="26" t="s">
        <v>13</v>
      </c>
      <c r="E94" s="26" t="s">
        <v>219</v>
      </c>
      <c r="F94" s="30" t="str">
        <f>IF(Menu!$G$10="English",A94,B94)</f>
        <v>Incorporadora</v>
      </c>
      <c r="G94" s="27" t="str">
        <f>IF(Menu!$G$10="English",C94,D94)</f>
        <v>Unidade</v>
      </c>
      <c r="H94" s="41">
        <v>23</v>
      </c>
      <c r="I94" s="41">
        <v>25</v>
      </c>
      <c r="J94" s="41">
        <v>25</v>
      </c>
      <c r="K94" s="41">
        <v>22</v>
      </c>
      <c r="L94" s="41">
        <v>24</v>
      </c>
      <c r="M94" s="41">
        <v>18</v>
      </c>
      <c r="N94" s="41">
        <v>17</v>
      </c>
      <c r="O94" s="41">
        <v>16</v>
      </c>
      <c r="P94" s="41">
        <v>19</v>
      </c>
      <c r="Q94" s="41">
        <v>23</v>
      </c>
      <c r="R94" s="41">
        <v>18.416666666666668</v>
      </c>
      <c r="S94" s="41">
        <v>16.75</v>
      </c>
      <c r="T94" s="41">
        <v>16.5</v>
      </c>
      <c r="U94" s="41">
        <v>19</v>
      </c>
      <c r="V94" s="41">
        <v>24.666</v>
      </c>
      <c r="W94" s="41">
        <v>25.666</v>
      </c>
      <c r="X94" s="41">
        <v>26.665999999999997</v>
      </c>
      <c r="Y94" s="41">
        <v>27.665999999999997</v>
      </c>
      <c r="Z94" s="41">
        <v>29.665999999999997</v>
      </c>
      <c r="AA94" s="41">
        <v>31.166</v>
      </c>
      <c r="AB94" s="41">
        <v>31.165999999999997</v>
      </c>
      <c r="AC94" s="41">
        <v>32.165999999999997</v>
      </c>
      <c r="AD94" s="41">
        <v>35.165999999999997</v>
      </c>
      <c r="AE94" s="41">
        <v>37.165999999999997</v>
      </c>
      <c r="AF94" s="41">
        <v>38.165999999999997</v>
      </c>
      <c r="AG94" s="41">
        <v>38.165999999999997</v>
      </c>
      <c r="AH94" s="41">
        <v>38.165999999999997</v>
      </c>
      <c r="AI94" s="41">
        <v>38.165999999999997</v>
      </c>
      <c r="AJ94" s="41">
        <v>42.665999999999997</v>
      </c>
      <c r="AK94" s="16"/>
      <c r="AL94" s="41">
        <f>H94</f>
        <v>23</v>
      </c>
      <c r="AM94" s="41">
        <f>I94</f>
        <v>25</v>
      </c>
      <c r="AN94" s="41">
        <f>J94</f>
        <v>25</v>
      </c>
      <c r="AO94" s="41">
        <f>SUM(N94)</f>
        <v>17</v>
      </c>
      <c r="AP94" s="62">
        <f>R94</f>
        <v>18.416666666666668</v>
      </c>
      <c r="AQ94" s="41">
        <f>V94</f>
        <v>24.666</v>
      </c>
      <c r="AR94" s="41">
        <f t="shared" ref="AR94:AR96" si="331">Z94</f>
        <v>29.665999999999997</v>
      </c>
      <c r="AS94" s="41">
        <f t="shared" ref="AS94:AS96" si="332">AD94</f>
        <v>35.165999999999997</v>
      </c>
      <c r="AT94" s="41">
        <f>AH94</f>
        <v>38.165999999999997</v>
      </c>
      <c r="AU94" s="41">
        <f t="shared" ref="AU94:AU96" si="333">AJ94</f>
        <v>42.665999999999997</v>
      </c>
    </row>
    <row r="95" spans="1:47" ht="13.5" hidden="1" customHeight="1" outlineLevel="1">
      <c r="A95" s="26" t="s">
        <v>187</v>
      </c>
      <c r="B95" s="26" t="s">
        <v>332</v>
      </c>
      <c r="C95" s="26" t="s">
        <v>0</v>
      </c>
      <c r="D95" s="26" t="s">
        <v>13</v>
      </c>
      <c r="E95" s="26" t="s">
        <v>220</v>
      </c>
      <c r="F95" s="30" t="str">
        <f>IF(Menu!$G$10="English",A95,B95)</f>
        <v>Urbanizadora</v>
      </c>
      <c r="G95" s="27" t="str">
        <f>IF(Menu!$G$10="English",C95,D95)</f>
        <v>Unidade</v>
      </c>
      <c r="H95" s="41"/>
      <c r="I95" s="41">
        <v>5</v>
      </c>
      <c r="J95" s="41">
        <v>5</v>
      </c>
      <c r="K95" s="41">
        <v>5</v>
      </c>
      <c r="L95" s="41">
        <v>7</v>
      </c>
      <c r="M95" s="41">
        <v>7</v>
      </c>
      <c r="N95" s="41">
        <v>7</v>
      </c>
      <c r="O95" s="41">
        <v>7</v>
      </c>
      <c r="P95" s="41">
        <v>6</v>
      </c>
      <c r="Q95" s="41">
        <v>5</v>
      </c>
      <c r="R95" s="41">
        <v>3.6666666666666665</v>
      </c>
      <c r="S95" s="41">
        <v>6</v>
      </c>
      <c r="T95" s="41">
        <v>6</v>
      </c>
      <c r="U95" s="41">
        <v>9</v>
      </c>
      <c r="V95" s="41">
        <v>10</v>
      </c>
      <c r="W95" s="41">
        <v>10</v>
      </c>
      <c r="X95" s="41">
        <v>10</v>
      </c>
      <c r="Y95" s="41">
        <v>10</v>
      </c>
      <c r="Z95" s="41">
        <v>10</v>
      </c>
      <c r="AA95" s="41">
        <v>10</v>
      </c>
      <c r="AB95" s="41">
        <v>10</v>
      </c>
      <c r="AC95" s="41">
        <v>10</v>
      </c>
      <c r="AD95" s="41">
        <v>11</v>
      </c>
      <c r="AE95" s="41">
        <v>11</v>
      </c>
      <c r="AF95" s="41">
        <v>11</v>
      </c>
      <c r="AG95" s="41">
        <v>12</v>
      </c>
      <c r="AH95" s="41">
        <v>13</v>
      </c>
      <c r="AI95" s="41">
        <v>13.99</v>
      </c>
      <c r="AJ95" s="41">
        <v>14.99</v>
      </c>
      <c r="AK95" s="16"/>
      <c r="AL95" s="41">
        <f>H95</f>
        <v>0</v>
      </c>
      <c r="AM95" s="41">
        <f>I95</f>
        <v>5</v>
      </c>
      <c r="AN95" s="41">
        <f>J95</f>
        <v>5</v>
      </c>
      <c r="AO95" s="41">
        <f>SUM(N95)</f>
        <v>7</v>
      </c>
      <c r="AP95" s="62">
        <f>R95</f>
        <v>3.6666666666666665</v>
      </c>
      <c r="AQ95" s="41">
        <f>V95</f>
        <v>10</v>
      </c>
      <c r="AR95" s="41">
        <f t="shared" si="331"/>
        <v>10</v>
      </c>
      <c r="AS95" s="41">
        <f t="shared" si="332"/>
        <v>11</v>
      </c>
      <c r="AT95" s="41">
        <f>AH95</f>
        <v>13</v>
      </c>
      <c r="AU95" s="41">
        <f t="shared" si="333"/>
        <v>14.99</v>
      </c>
    </row>
    <row r="96" spans="1:47" ht="13.5" hidden="1" customHeight="1" outlineLevel="1">
      <c r="A96" s="26" t="s">
        <v>333</v>
      </c>
      <c r="B96" s="26" t="s">
        <v>333</v>
      </c>
      <c r="C96" s="26" t="s">
        <v>0</v>
      </c>
      <c r="D96" s="26" t="s">
        <v>13</v>
      </c>
      <c r="E96" s="26" t="s">
        <v>221</v>
      </c>
      <c r="F96" s="30" t="str">
        <f>IF(Menu!$G$10="English",A96,B96)</f>
        <v>Open</v>
      </c>
      <c r="G96" s="27" t="str">
        <f>IF(Menu!$G$10="English",C96,D96)</f>
        <v>Unidade</v>
      </c>
      <c r="H96" s="41"/>
      <c r="I96" s="41"/>
      <c r="J96" s="41"/>
      <c r="K96" s="41"/>
      <c r="L96" s="41"/>
      <c r="M96" s="41"/>
      <c r="N96" s="41"/>
      <c r="O96" s="41"/>
      <c r="P96" s="41">
        <v>0</v>
      </c>
      <c r="Q96" s="41">
        <v>0</v>
      </c>
      <c r="R96" s="41">
        <v>0</v>
      </c>
      <c r="S96" s="41">
        <v>0</v>
      </c>
      <c r="T96" s="41">
        <v>1</v>
      </c>
      <c r="U96" s="41">
        <v>1</v>
      </c>
      <c r="V96" s="41">
        <v>1</v>
      </c>
      <c r="W96" s="41">
        <v>2</v>
      </c>
      <c r="X96" s="41">
        <v>2</v>
      </c>
      <c r="Y96" s="41">
        <v>2</v>
      </c>
      <c r="Z96" s="41">
        <v>2</v>
      </c>
      <c r="AA96" s="41">
        <v>2</v>
      </c>
      <c r="AB96" s="41">
        <v>2</v>
      </c>
      <c r="AC96" s="41">
        <v>2</v>
      </c>
      <c r="AD96" s="41">
        <v>2</v>
      </c>
      <c r="AE96" s="41">
        <v>3.33</v>
      </c>
      <c r="AF96" s="41">
        <v>3.33</v>
      </c>
      <c r="AG96" s="41">
        <v>3.33</v>
      </c>
      <c r="AH96" s="41">
        <v>3</v>
      </c>
      <c r="AI96" s="41">
        <v>3.33</v>
      </c>
      <c r="AJ96" s="41">
        <v>3.33</v>
      </c>
      <c r="AK96" s="16"/>
      <c r="AL96" s="41">
        <f>H96</f>
        <v>0</v>
      </c>
      <c r="AM96" s="41">
        <f>I96</f>
        <v>0</v>
      </c>
      <c r="AN96" s="41">
        <f>J96</f>
        <v>0</v>
      </c>
      <c r="AO96" s="41">
        <f>SUM(N96)</f>
        <v>0</v>
      </c>
      <c r="AP96" s="62">
        <f>R96</f>
        <v>0</v>
      </c>
      <c r="AQ96" s="41">
        <f>V96</f>
        <v>1</v>
      </c>
      <c r="AR96" s="41">
        <f t="shared" si="331"/>
        <v>2</v>
      </c>
      <c r="AS96" s="41">
        <f t="shared" si="332"/>
        <v>2</v>
      </c>
      <c r="AT96" s="41">
        <f>AH96</f>
        <v>3</v>
      </c>
      <c r="AU96" s="41">
        <f t="shared" si="333"/>
        <v>3.33</v>
      </c>
    </row>
    <row r="97" spans="1:47" ht="13.5" customHeight="1"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4"/>
      <c r="AL97" s="11"/>
      <c r="AM97" s="11"/>
      <c r="AN97" s="11"/>
      <c r="AO97" s="11"/>
      <c r="AP97" s="11"/>
      <c r="AQ97" s="107"/>
      <c r="AR97" s="107"/>
      <c r="AS97" s="107"/>
      <c r="AT97" s="107"/>
      <c r="AU97" s="107"/>
    </row>
    <row r="98" spans="1:47" ht="13.5" customHeight="1"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4"/>
      <c r="AL98" s="11"/>
      <c r="AM98" s="11"/>
      <c r="AN98" s="11"/>
      <c r="AO98" s="11"/>
      <c r="AP98" s="11"/>
      <c r="AQ98" s="107"/>
      <c r="AR98" s="107"/>
      <c r="AS98" s="107"/>
      <c r="AT98" s="107"/>
      <c r="AU98" s="107"/>
    </row>
    <row r="99" spans="1:47" ht="13.5" customHeight="1">
      <c r="A99" s="26" t="s">
        <v>598</v>
      </c>
      <c r="B99" s="26" t="s">
        <v>146</v>
      </c>
      <c r="F99" s="28" t="str">
        <f>IF(Menu!$G$10="English",A99,B99)</f>
        <v>OPERACIONAIS &amp; FINANCEIROS | TERRENOS</v>
      </c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4"/>
      <c r="AL99" s="11"/>
      <c r="AM99" s="11"/>
      <c r="AN99" s="11"/>
      <c r="AO99" s="11"/>
      <c r="AP99" s="11"/>
      <c r="AQ99" s="107"/>
      <c r="AR99" s="107"/>
      <c r="AS99" s="107"/>
      <c r="AT99" s="107"/>
      <c r="AU99" s="107"/>
    </row>
    <row r="100" spans="1:47" ht="13.5" customHeight="1">
      <c r="A100" s="26" t="s">
        <v>12</v>
      </c>
      <c r="B100" s="26" t="s">
        <v>11</v>
      </c>
      <c r="C100" s="26" t="s">
        <v>0</v>
      </c>
      <c r="D100" s="26" t="s">
        <v>13</v>
      </c>
      <c r="F100" s="50" t="str">
        <f>IF(Menu!$G$10="English",A100,B100)</f>
        <v>Itens</v>
      </c>
      <c r="G100" s="51" t="str">
        <f t="shared" ref="G100:J100" si="334">G62</f>
        <v>Unidade</v>
      </c>
      <c r="H100" s="52">
        <f t="shared" si="334"/>
        <v>2017</v>
      </c>
      <c r="I100" s="52">
        <f t="shared" si="334"/>
        <v>2018</v>
      </c>
      <c r="J100" s="52">
        <f t="shared" si="334"/>
        <v>2019</v>
      </c>
      <c r="K100" s="52" t="str">
        <f>IF(Menu!$G$10="PORTUGUÊS","1T20","1Q20")</f>
        <v>1T20</v>
      </c>
      <c r="L100" s="52" t="str">
        <f>IF(Menu!$G$10="PORTUGUÊS","2T20","2Q20")</f>
        <v>2T20</v>
      </c>
      <c r="M100" s="52" t="str">
        <f>IF(Menu!$G$10="PORTUGUÊS","3T20","3Q20")</f>
        <v>3T20</v>
      </c>
      <c r="N100" s="52" t="str">
        <f>IF(Menu!$G$10="PORTUGUÊS","4T20","4Q20")</f>
        <v>4T20</v>
      </c>
      <c r="O100" s="52" t="str">
        <f>IF(Menu!$G$10="PORTUGUÊS","1T21","1Q21")</f>
        <v>1T21</v>
      </c>
      <c r="P100" s="52" t="str">
        <f>IF(Menu!$G$10="PORTUGUÊS","2T21","2Q21")</f>
        <v>2T21</v>
      </c>
      <c r="Q100" s="52" t="str">
        <f>IF(Menu!$G$10="PORTUGUÊS","3T21","3Q21")</f>
        <v>3T21</v>
      </c>
      <c r="R100" s="52" t="str">
        <f>IF(Menu!$G$10="PORTUGUÊS","4T21","4Q21")</f>
        <v>4T21</v>
      </c>
      <c r="S100" s="52" t="str">
        <f>IF(Menu!$G$10="PORTUGUÊS","1T22","1Q22")</f>
        <v>1T22</v>
      </c>
      <c r="T100" s="52" t="str">
        <f>IF(Menu!$G$10="PORTUGUÊS","2T22","2Q22")</f>
        <v>2T22</v>
      </c>
      <c r="U100" s="52" t="str">
        <f>IF(Menu!$G$10="PORTUGUÊS","3T22","3Q22")</f>
        <v>3T22</v>
      </c>
      <c r="V100" s="52" t="str">
        <f>IF(Menu!$G$10="PORTUGUÊS","4T22","4Q22")</f>
        <v>4T22</v>
      </c>
      <c r="W100" s="52" t="str">
        <f>IF(Menu!$G$10="PORTUGUÊS","1T23","1Q23")</f>
        <v>1T23</v>
      </c>
      <c r="X100" s="52" t="str">
        <f>IF(Menu!$G$10="PORTUGUÊS","2T23","2Q23")</f>
        <v>2T23</v>
      </c>
      <c r="Y100" s="52" t="str">
        <f>IF(Menu!$G$10="PORTUGUÊS","3T23","3Q23")</f>
        <v>3T23</v>
      </c>
      <c r="Z100" s="52" t="str">
        <f>IF(Menu!$G$10="PORTUGUÊS","4T23","4Q23")</f>
        <v>4T23</v>
      </c>
      <c r="AA100" s="52" t="str">
        <f>IF(Menu!$G$10="PORTUGUÊS","1T24","1Q24")</f>
        <v>1T24</v>
      </c>
      <c r="AB100" s="52" t="str">
        <f>IF(Menu!$G$10="PORTUGUÊS","2T24","2Q24")</f>
        <v>2T24</v>
      </c>
      <c r="AC100" s="52" t="str">
        <f>IF(Menu!$G$10="PORTUGUÊS","3T24","3Q24")</f>
        <v>3T24</v>
      </c>
      <c r="AD100" s="52" t="str">
        <f>IF(Menu!$G$10="PORTUGUÊS","4T24","4Q24")</f>
        <v>4T24</v>
      </c>
      <c r="AE100" s="52" t="str">
        <f>$AE$7</f>
        <v>1T25</v>
      </c>
      <c r="AF100" s="52" t="str">
        <f>IF(Menu!$G$10="PORTUGUÊS","2T25","2Q25")</f>
        <v>2T25</v>
      </c>
      <c r="AG100" s="52" t="str">
        <f>IF(Menu!$G$10="PORTUGUÊS","3T25","3Q25")</f>
        <v>3T25</v>
      </c>
      <c r="AH100" s="52" t="str">
        <f>IF(Menu!$G$10="PORTUGUÊS","4T25","4Q25")</f>
        <v>4T25</v>
      </c>
      <c r="AI100" s="52" t="str">
        <f>IF(Menu!$G$10="PORTUGUÊS","1T26","1Q26")</f>
        <v>1T26</v>
      </c>
      <c r="AJ100" s="52" t="str">
        <f>IF(Menu!$G$10="PORTUGUÊS","2T26","2Q26")</f>
        <v>2T26</v>
      </c>
      <c r="AK100" s="49"/>
      <c r="AL100" s="52">
        <f t="shared" ref="AL100:AQ100" si="335">AL62</f>
        <v>2017</v>
      </c>
      <c r="AM100" s="52">
        <f t="shared" si="335"/>
        <v>2018</v>
      </c>
      <c r="AN100" s="52">
        <f t="shared" si="335"/>
        <v>2019</v>
      </c>
      <c r="AO100" s="52">
        <f t="shared" si="335"/>
        <v>2020</v>
      </c>
      <c r="AP100" s="52">
        <f t="shared" si="335"/>
        <v>2021</v>
      </c>
      <c r="AQ100" s="52">
        <f t="shared" si="335"/>
        <v>2022</v>
      </c>
      <c r="AR100" s="52">
        <f t="shared" ref="AR100" si="336">AR62</f>
        <v>2023</v>
      </c>
      <c r="AS100" s="52">
        <v>2024</v>
      </c>
      <c r="AT100" s="52">
        <v>2025</v>
      </c>
      <c r="AU100" s="52">
        <f>AU7</f>
        <v>2026</v>
      </c>
    </row>
    <row r="101" spans="1:47" s="28" customFormat="1" ht="13.5" customHeight="1" collapsed="1">
      <c r="A101" s="29" t="s">
        <v>343</v>
      </c>
      <c r="B101" s="29" t="s">
        <v>344</v>
      </c>
      <c r="C101" s="29" t="s">
        <v>2</v>
      </c>
      <c r="D101" s="29" t="s">
        <v>16</v>
      </c>
      <c r="E101" s="29"/>
      <c r="F101" s="32" t="str">
        <f>IF(Menu!$G$10="English",A101,B101)</f>
        <v>VGV de aquisição de terrenos (Melnick)</v>
      </c>
      <c r="G101" s="32" t="str">
        <f>IF(Menu!$G$10="English",C101,D101)</f>
        <v>R$ milhares</v>
      </c>
      <c r="H101" s="40">
        <f t="shared" ref="H101:O101" si="337">SUM(H102:H104)</f>
        <v>1074960.341747412</v>
      </c>
      <c r="I101" s="40">
        <f t="shared" si="337"/>
        <v>1084088.0754660084</v>
      </c>
      <c r="J101" s="40">
        <f t="shared" si="337"/>
        <v>327538.03052689042</v>
      </c>
      <c r="K101" s="40">
        <f t="shared" si="337"/>
        <v>0</v>
      </c>
      <c r="L101" s="40">
        <f t="shared" si="337"/>
        <v>44294</v>
      </c>
      <c r="M101" s="40">
        <f t="shared" si="337"/>
        <v>0</v>
      </c>
      <c r="N101" s="40">
        <f t="shared" si="337"/>
        <v>249917</v>
      </c>
      <c r="O101" s="40">
        <f t="shared" si="337"/>
        <v>45712.868174284726</v>
      </c>
      <c r="P101" s="40">
        <f t="shared" ref="P101:Q101" si="338">SUM(P102:P104)</f>
        <v>383204.65764225798</v>
      </c>
      <c r="Q101" s="40">
        <f t="shared" si="338"/>
        <v>317057</v>
      </c>
      <c r="R101" s="40">
        <f t="shared" ref="R101:S101" si="339">SUM(R102:R104)</f>
        <v>383216</v>
      </c>
      <c r="S101" s="40">
        <f t="shared" si="339"/>
        <v>0</v>
      </c>
      <c r="T101" s="40">
        <f t="shared" ref="T101:U101" si="340">SUM(T102:T104)</f>
        <v>670519.9150469891</v>
      </c>
      <c r="U101" s="40">
        <f t="shared" si="340"/>
        <v>0</v>
      </c>
      <c r="V101" s="40">
        <f t="shared" ref="V101:W101" si="341">SUM(V102:V104)</f>
        <v>151519.44096594283</v>
      </c>
      <c r="W101" s="40">
        <f t="shared" si="341"/>
        <v>124782</v>
      </c>
      <c r="X101" s="40">
        <f t="shared" ref="X101:Y101" si="342">SUM(X102:X104)</f>
        <v>272551.66543490009</v>
      </c>
      <c r="Y101" s="40">
        <f t="shared" si="342"/>
        <v>0</v>
      </c>
      <c r="Z101" s="40">
        <f t="shared" ref="Z101:AB101" si="343">SUM(Z102:Z104)</f>
        <v>259602.53762723401</v>
      </c>
      <c r="AA101" s="40">
        <f t="shared" si="343"/>
        <v>0</v>
      </c>
      <c r="AB101" s="40">
        <f t="shared" si="343"/>
        <v>0</v>
      </c>
      <c r="AC101" s="40">
        <f t="shared" ref="AC101:AD101" si="344">SUM(AC102:AC104)</f>
        <v>109954.98889918283</v>
      </c>
      <c r="AD101" s="40">
        <f t="shared" si="344"/>
        <v>342127.05752201547</v>
      </c>
      <c r="AE101" s="40">
        <f t="shared" ref="AE101:AF101" si="345">SUM(AE102:AE104)</f>
        <v>341416.12879535521</v>
      </c>
      <c r="AF101" s="40">
        <f t="shared" si="345"/>
        <v>0</v>
      </c>
      <c r="AG101" s="40">
        <f t="shared" ref="AG101:AH101" si="346">SUM(AG102:AG104)</f>
        <v>159473.37112099997</v>
      </c>
      <c r="AH101" s="40">
        <f t="shared" si="346"/>
        <v>455537.602296</v>
      </c>
      <c r="AI101" s="40">
        <f t="shared" ref="AI101:AJ101" si="347">SUM(AI102:AI104)</f>
        <v>0</v>
      </c>
      <c r="AJ101" s="40">
        <f t="shared" si="347"/>
        <v>188369.177872776</v>
      </c>
      <c r="AK101" s="16"/>
      <c r="AL101" s="40">
        <f>SUM(AL102:AL104)</f>
        <v>1074960.341747412</v>
      </c>
      <c r="AM101" s="40">
        <f>SUM(AM102:AM104)</f>
        <v>1084088.0754660084</v>
      </c>
      <c r="AN101" s="40">
        <f>SUM(AN102:AN104)</f>
        <v>327538.03052689042</v>
      </c>
      <c r="AO101" s="40">
        <f>SUM(AO102:AO104)</f>
        <v>294211</v>
      </c>
      <c r="AP101" s="40">
        <f>SUM(AP102:AP104)</f>
        <v>1129190.5258165428</v>
      </c>
      <c r="AQ101" s="40">
        <f t="shared" ref="AQ101:AR101" si="348">SUM(AQ102:AQ104)</f>
        <v>822039.35601293191</v>
      </c>
      <c r="AR101" s="40">
        <f t="shared" si="348"/>
        <v>656936.2030621341</v>
      </c>
      <c r="AS101" s="40">
        <f t="shared" ref="AS101:AT101" si="349">SUM(AS102:AS104)</f>
        <v>452082.04642119829</v>
      </c>
      <c r="AT101" s="40">
        <f t="shared" si="349"/>
        <v>956427.10221235524</v>
      </c>
      <c r="AU101" s="40">
        <f t="shared" ref="AU101" si="350">SUM(AU102:AU104)</f>
        <v>188369.177872776</v>
      </c>
    </row>
    <row r="102" spans="1:47" ht="13.5" hidden="1" customHeight="1" outlineLevel="1">
      <c r="A102" s="26" t="s">
        <v>334</v>
      </c>
      <c r="B102" s="26" t="s">
        <v>331</v>
      </c>
      <c r="C102" s="26" t="s">
        <v>2</v>
      </c>
      <c r="D102" s="26" t="s">
        <v>16</v>
      </c>
      <c r="E102" s="26" t="s">
        <v>222</v>
      </c>
      <c r="F102" s="30" t="str">
        <f>IF(Menu!$G$10="English",A102,B102)</f>
        <v>Incorporadora</v>
      </c>
      <c r="G102" s="27" t="str">
        <f>IF(Menu!$G$10="English",C102,D102)</f>
        <v>R$ milhares</v>
      </c>
      <c r="H102" s="41">
        <v>950746.272</v>
      </c>
      <c r="I102" s="41">
        <v>875295.17246143706</v>
      </c>
      <c r="J102" s="41">
        <v>312073.45847642003</v>
      </c>
      <c r="K102" s="41">
        <v>0</v>
      </c>
      <c r="L102" s="41">
        <v>44294</v>
      </c>
      <c r="M102" s="41">
        <v>0</v>
      </c>
      <c r="N102" s="41">
        <v>249917</v>
      </c>
      <c r="O102" s="41">
        <v>45712.868174284726</v>
      </c>
      <c r="P102" s="41">
        <v>308850.89488902438</v>
      </c>
      <c r="Q102" s="41">
        <v>298137</v>
      </c>
      <c r="R102" s="41">
        <v>383216</v>
      </c>
      <c r="S102" s="41">
        <v>0</v>
      </c>
      <c r="T102" s="41">
        <v>593763.10904698912</v>
      </c>
      <c r="U102" s="41">
        <v>0</v>
      </c>
      <c r="V102" s="41">
        <v>89024.440965942835</v>
      </c>
      <c r="W102" s="41">
        <v>35935</v>
      </c>
      <c r="X102" s="41">
        <v>77637.167620556094</v>
      </c>
      <c r="Y102" s="41">
        <v>0</v>
      </c>
      <c r="Z102" s="41">
        <v>0</v>
      </c>
      <c r="AA102" s="41">
        <v>0</v>
      </c>
      <c r="AB102" s="41">
        <v>0</v>
      </c>
      <c r="AC102" s="41">
        <v>109954.98889918283</v>
      </c>
      <c r="AD102" s="41">
        <v>342127.05752201547</v>
      </c>
      <c r="AE102" s="41">
        <v>341416.12879535521</v>
      </c>
      <c r="AF102" s="41">
        <v>0</v>
      </c>
      <c r="AG102" s="41">
        <v>107221.46862099999</v>
      </c>
      <c r="AH102" s="41">
        <v>211555.61829599997</v>
      </c>
      <c r="AI102" s="41">
        <v>0</v>
      </c>
      <c r="AJ102" s="41">
        <v>0</v>
      </c>
      <c r="AK102" s="16"/>
      <c r="AL102" s="41">
        <f>H102</f>
        <v>950746.272</v>
      </c>
      <c r="AM102" s="41">
        <f>I102</f>
        <v>875295.17246143706</v>
      </c>
      <c r="AN102" s="41">
        <f>J102</f>
        <v>312073.45847642003</v>
      </c>
      <c r="AO102" s="41">
        <f>SUM(K102:N102)</f>
        <v>294211</v>
      </c>
      <c r="AP102" s="41">
        <f>SUM(O102:R102)</f>
        <v>1035916.7630633091</v>
      </c>
      <c r="AQ102" s="41">
        <f>SUM(S102:V102)</f>
        <v>682787.55001293193</v>
      </c>
      <c r="AR102" s="41">
        <f>SUM(W102:Z102)</f>
        <v>113572.16762055609</v>
      </c>
      <c r="AS102" s="41">
        <f>AC102+AD102+AB102+AA102</f>
        <v>452082.04642119829</v>
      </c>
      <c r="AT102" s="41">
        <f>AE102+AF102+AG102+AH102</f>
        <v>660193.21571235522</v>
      </c>
      <c r="AU102" s="41">
        <f>SUM(AI102:AJ102)</f>
        <v>0</v>
      </c>
    </row>
    <row r="103" spans="1:47" ht="13.5" hidden="1" customHeight="1" outlineLevel="1">
      <c r="A103" s="26" t="s">
        <v>187</v>
      </c>
      <c r="B103" s="26" t="s">
        <v>332</v>
      </c>
      <c r="C103" s="26" t="s">
        <v>2</v>
      </c>
      <c r="D103" s="26" t="s">
        <v>16</v>
      </c>
      <c r="E103" s="26" t="s">
        <v>223</v>
      </c>
      <c r="F103" s="30" t="str">
        <f>IF(Menu!$G$10="English",A103,B103)</f>
        <v>Urbanizadora</v>
      </c>
      <c r="G103" s="27" t="str">
        <f>IF(Menu!$G$10="English",C103,D103)</f>
        <v>R$ milhares</v>
      </c>
      <c r="H103" s="41">
        <v>124214.06974741204</v>
      </c>
      <c r="I103" s="41">
        <v>208792.90300457139</v>
      </c>
      <c r="J103" s="41">
        <v>15464.572050470399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36366.658753233598</v>
      </c>
      <c r="Q103" s="41">
        <v>0</v>
      </c>
      <c r="R103" s="41">
        <v>0</v>
      </c>
      <c r="S103" s="41">
        <v>0</v>
      </c>
      <c r="T103" s="41">
        <v>76756.805999999997</v>
      </c>
      <c r="U103" s="41">
        <v>0</v>
      </c>
      <c r="V103" s="41">
        <v>62495</v>
      </c>
      <c r="W103" s="41">
        <v>88847</v>
      </c>
      <c r="X103" s="41">
        <v>194914.49781434401</v>
      </c>
      <c r="Y103" s="41">
        <v>0</v>
      </c>
      <c r="Z103" s="41">
        <v>259602.53762723401</v>
      </c>
      <c r="AA103" s="41">
        <v>0</v>
      </c>
      <c r="AB103" s="41">
        <v>0</v>
      </c>
      <c r="AC103" s="41">
        <v>0</v>
      </c>
      <c r="AD103" s="41">
        <v>0</v>
      </c>
      <c r="AE103" s="41">
        <v>0</v>
      </c>
      <c r="AF103" s="41">
        <v>0</v>
      </c>
      <c r="AG103" s="41">
        <v>52251.902499999997</v>
      </c>
      <c r="AH103" s="41">
        <v>0</v>
      </c>
      <c r="AI103" s="41">
        <v>0</v>
      </c>
      <c r="AJ103" s="41">
        <v>74974.247872776003</v>
      </c>
      <c r="AK103" s="16"/>
      <c r="AL103" s="41">
        <f>H103</f>
        <v>124214.06974741204</v>
      </c>
      <c r="AM103" s="41">
        <f>I103</f>
        <v>208792.90300457139</v>
      </c>
      <c r="AN103" s="41">
        <f>J103</f>
        <v>15464.572050470399</v>
      </c>
      <c r="AO103" s="41">
        <f>SUM(K103:N103)</f>
        <v>0</v>
      </c>
      <c r="AP103" s="41">
        <f>SUM(O103:R103)</f>
        <v>36366.658753233598</v>
      </c>
      <c r="AQ103" s="41">
        <f>SUM(S103:V103)</f>
        <v>139251.80599999998</v>
      </c>
      <c r="AR103" s="41">
        <f t="shared" ref="AR103:AR104" si="351">SUM(W103:Z103)</f>
        <v>543364.03544157802</v>
      </c>
      <c r="AS103" s="41">
        <f>AC103+AD103+AB103+AA103</f>
        <v>0</v>
      </c>
      <c r="AT103" s="41">
        <f t="shared" ref="AT103:AT104" si="352">AE103+AF103+AG103+AH103</f>
        <v>52251.902499999997</v>
      </c>
      <c r="AU103" s="41">
        <f t="shared" ref="AU103:AU104" si="353">SUM(AI103:AJ103)</f>
        <v>74974.247872776003</v>
      </c>
    </row>
    <row r="104" spans="1:47" ht="13.5" hidden="1" customHeight="1" outlineLevel="1">
      <c r="A104" s="26" t="s">
        <v>333</v>
      </c>
      <c r="B104" s="26" t="s">
        <v>333</v>
      </c>
      <c r="C104" s="26" t="s">
        <v>2</v>
      </c>
      <c r="D104" s="26" t="s">
        <v>16</v>
      </c>
      <c r="E104" s="26" t="s">
        <v>224</v>
      </c>
      <c r="F104" s="30" t="str">
        <f>IF(Menu!$G$10="English",A104,B104)</f>
        <v>Open</v>
      </c>
      <c r="G104" s="27" t="str">
        <f>IF(Menu!$G$10="English",C104,D104)</f>
        <v>R$ milhares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37987.103999999999</v>
      </c>
      <c r="Q104" s="41">
        <v>18920.000000000004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243981.98400000003</v>
      </c>
      <c r="AI104" s="41">
        <v>0</v>
      </c>
      <c r="AJ104" s="41">
        <v>113394.93</v>
      </c>
      <c r="AK104" s="16"/>
      <c r="AL104" s="41">
        <f>H104</f>
        <v>0</v>
      </c>
      <c r="AM104" s="41">
        <f>I104</f>
        <v>0</v>
      </c>
      <c r="AN104" s="41">
        <f>J104</f>
        <v>0</v>
      </c>
      <c r="AO104" s="41">
        <f>SUM(K104:N104)</f>
        <v>0</v>
      </c>
      <c r="AP104" s="41">
        <f>SUM(O104:R104)</f>
        <v>56907.104000000007</v>
      </c>
      <c r="AQ104" s="41">
        <f>SUM(S104:V104)</f>
        <v>0</v>
      </c>
      <c r="AR104" s="41">
        <f t="shared" si="351"/>
        <v>0</v>
      </c>
      <c r="AS104" s="41">
        <f>AC104+AD104+AB104+AA104</f>
        <v>0</v>
      </c>
      <c r="AT104" s="41">
        <f t="shared" si="352"/>
        <v>243981.98400000003</v>
      </c>
      <c r="AU104" s="41">
        <f t="shared" si="353"/>
        <v>113394.93</v>
      </c>
    </row>
    <row r="105" spans="1:47" ht="13">
      <c r="F105" s="30"/>
      <c r="H105" s="107"/>
      <c r="I105" s="107"/>
      <c r="J105" s="107"/>
      <c r="K105" s="107"/>
      <c r="L105" s="107"/>
      <c r="M105" s="107"/>
      <c r="N105" s="41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4"/>
      <c r="AL105" s="41"/>
      <c r="AM105" s="41"/>
      <c r="AN105" s="41"/>
      <c r="AO105" s="41"/>
      <c r="AP105" s="41"/>
      <c r="AQ105" s="107"/>
      <c r="AR105" s="107"/>
      <c r="AS105" s="107"/>
      <c r="AT105" s="107"/>
      <c r="AU105" s="107"/>
    </row>
    <row r="106" spans="1:47" ht="13" collapsed="1">
      <c r="A106" s="29" t="s">
        <v>113</v>
      </c>
      <c r="B106" s="29" t="s">
        <v>112</v>
      </c>
      <c r="C106" s="29" t="s">
        <v>0</v>
      </c>
      <c r="D106" s="29" t="s">
        <v>13</v>
      </c>
      <c r="E106" s="29"/>
      <c r="F106" s="28" t="str">
        <f>IF(Menu!$G$10="English",A106,B106)</f>
        <v>Número de terrenos adquiridos</v>
      </c>
      <c r="G106" s="28" t="str">
        <f>IF(Menu!$G$10="English",C106,D106)</f>
        <v>Unidade</v>
      </c>
      <c r="H106" s="40">
        <f t="shared" ref="H106:O106" si="354">SUM(H107:H109)</f>
        <v>10</v>
      </c>
      <c r="I106" s="40">
        <f t="shared" si="354"/>
        <v>11</v>
      </c>
      <c r="J106" s="40">
        <f t="shared" si="354"/>
        <v>6</v>
      </c>
      <c r="K106" s="40">
        <f t="shared" si="354"/>
        <v>0</v>
      </c>
      <c r="L106" s="40">
        <f t="shared" si="354"/>
        <v>1</v>
      </c>
      <c r="M106" s="40">
        <f t="shared" si="354"/>
        <v>0</v>
      </c>
      <c r="N106" s="40">
        <f t="shared" si="354"/>
        <v>2</v>
      </c>
      <c r="O106" s="40">
        <f t="shared" si="354"/>
        <v>1</v>
      </c>
      <c r="P106" s="40">
        <f t="shared" ref="P106:Q106" si="355">SUM(P107:P109)</f>
        <v>6</v>
      </c>
      <c r="Q106" s="40">
        <f t="shared" si="355"/>
        <v>3</v>
      </c>
      <c r="R106" s="40">
        <f t="shared" ref="R106:S106" si="356">SUM(R107:R109)</f>
        <v>3</v>
      </c>
      <c r="S106" s="40">
        <f t="shared" si="356"/>
        <v>0</v>
      </c>
      <c r="T106" s="40">
        <f t="shared" ref="T106:U106" si="357">SUM(T107:T109)</f>
        <v>4</v>
      </c>
      <c r="U106" s="40">
        <f t="shared" si="357"/>
        <v>0</v>
      </c>
      <c r="V106" s="40">
        <f t="shared" ref="V106:W106" si="358">SUM(V107:V109)</f>
        <v>2</v>
      </c>
      <c r="W106" s="40">
        <f t="shared" si="358"/>
        <v>4</v>
      </c>
      <c r="X106" s="40">
        <f t="shared" ref="X106:Y106" si="359">SUM(X107:X109)</f>
        <v>6</v>
      </c>
      <c r="Y106" s="40">
        <f t="shared" si="359"/>
        <v>0</v>
      </c>
      <c r="Z106" s="40">
        <f t="shared" ref="Z106:AB106" si="360">SUM(Z107:Z109)</f>
        <v>2</v>
      </c>
      <c r="AA106" s="40">
        <f t="shared" si="360"/>
        <v>0</v>
      </c>
      <c r="AB106" s="40">
        <f t="shared" si="360"/>
        <v>0</v>
      </c>
      <c r="AC106" s="40">
        <f t="shared" ref="AC106:AD106" si="361">SUM(AC107:AC109)</f>
        <v>1</v>
      </c>
      <c r="AD106" s="40">
        <f t="shared" si="361"/>
        <v>3</v>
      </c>
      <c r="AE106" s="40">
        <f t="shared" ref="AE106:AF106" si="362">SUM(AE107:AE109)</f>
        <v>2</v>
      </c>
      <c r="AF106" s="40">
        <f t="shared" si="362"/>
        <v>0</v>
      </c>
      <c r="AG106" s="40">
        <f t="shared" ref="AG106:AH106" si="363">SUM(AG107:AG109)</f>
        <v>2</v>
      </c>
      <c r="AH106" s="40">
        <f t="shared" si="363"/>
        <v>2</v>
      </c>
      <c r="AI106" s="40">
        <f t="shared" ref="AI106:AJ106" si="364">SUM(AI107:AI109)</f>
        <v>0</v>
      </c>
      <c r="AJ106" s="40">
        <f t="shared" si="364"/>
        <v>2</v>
      </c>
      <c r="AK106" s="14"/>
      <c r="AL106" s="40">
        <f>SUM(AL107:AL109)</f>
        <v>10</v>
      </c>
      <c r="AM106" s="40">
        <f>SUM(AM107:AM109)</f>
        <v>11</v>
      </c>
      <c r="AN106" s="40">
        <f>SUM(AN107:AN109)</f>
        <v>6</v>
      </c>
      <c r="AO106" s="40">
        <f>SUM(AO107:AO109)</f>
        <v>3</v>
      </c>
      <c r="AP106" s="40">
        <f>SUM(AP107:AP109)</f>
        <v>13</v>
      </c>
      <c r="AQ106" s="40">
        <f t="shared" ref="AQ106:AR106" si="365">SUM(AQ107:AQ109)</f>
        <v>6</v>
      </c>
      <c r="AR106" s="40">
        <f t="shared" si="365"/>
        <v>12</v>
      </c>
      <c r="AS106" s="40">
        <f t="shared" ref="AS106:AT106" si="366">SUM(AS107:AS109)</f>
        <v>4</v>
      </c>
      <c r="AT106" s="40">
        <f t="shared" si="366"/>
        <v>6</v>
      </c>
      <c r="AU106" s="40">
        <f t="shared" ref="AU106" si="367">SUM(AU107:AU109)</f>
        <v>2</v>
      </c>
    </row>
    <row r="107" spans="1:47" ht="13" hidden="1" outlineLevel="1">
      <c r="A107" s="26" t="s">
        <v>334</v>
      </c>
      <c r="B107" s="26" t="s">
        <v>331</v>
      </c>
      <c r="C107" s="26" t="s">
        <v>0</v>
      </c>
      <c r="D107" s="26" t="s">
        <v>13</v>
      </c>
      <c r="E107" s="26" t="s">
        <v>225</v>
      </c>
      <c r="F107" s="30" t="str">
        <f>IF(Menu!$G$10="English",A107,B107)</f>
        <v>Incorporadora</v>
      </c>
      <c r="G107" s="27" t="str">
        <f>IF(Menu!$G$10="English",C107,D107)</f>
        <v>Unidade</v>
      </c>
      <c r="H107" s="110">
        <v>6</v>
      </c>
      <c r="I107" s="110">
        <v>7</v>
      </c>
      <c r="J107" s="110">
        <v>5</v>
      </c>
      <c r="K107" s="110"/>
      <c r="L107" s="110">
        <v>1</v>
      </c>
      <c r="M107" s="110"/>
      <c r="N107" s="41">
        <v>2</v>
      </c>
      <c r="O107" s="110">
        <v>1</v>
      </c>
      <c r="P107" s="110">
        <v>4</v>
      </c>
      <c r="Q107" s="110">
        <v>2</v>
      </c>
      <c r="R107" s="110">
        <v>3</v>
      </c>
      <c r="S107" s="110">
        <v>0</v>
      </c>
      <c r="T107" s="110">
        <v>3</v>
      </c>
      <c r="U107" s="41">
        <v>0</v>
      </c>
      <c r="V107" s="41">
        <v>1</v>
      </c>
      <c r="W107" s="41">
        <v>1</v>
      </c>
      <c r="X107" s="41">
        <v>1</v>
      </c>
      <c r="Y107" s="41">
        <v>0</v>
      </c>
      <c r="Z107" s="41">
        <v>0</v>
      </c>
      <c r="AA107" s="41">
        <v>0</v>
      </c>
      <c r="AB107" s="41">
        <v>0</v>
      </c>
      <c r="AC107" s="41">
        <v>1</v>
      </c>
      <c r="AD107" s="41">
        <v>3</v>
      </c>
      <c r="AE107" s="41">
        <v>2</v>
      </c>
      <c r="AF107" s="41">
        <v>0</v>
      </c>
      <c r="AG107" s="41">
        <v>1</v>
      </c>
      <c r="AH107" s="41">
        <v>1</v>
      </c>
      <c r="AI107" s="41">
        <v>0</v>
      </c>
      <c r="AJ107" s="41">
        <v>0</v>
      </c>
      <c r="AK107" s="14"/>
      <c r="AL107" s="41">
        <f>H107</f>
        <v>6</v>
      </c>
      <c r="AM107" s="41">
        <f>I107</f>
        <v>7</v>
      </c>
      <c r="AN107" s="41">
        <f>J107</f>
        <v>5</v>
      </c>
      <c r="AO107" s="41">
        <f>SUM(K107:N107)</f>
        <v>3</v>
      </c>
      <c r="AP107" s="41">
        <f>SUM(O107:R107)</f>
        <v>10</v>
      </c>
      <c r="AQ107" s="41">
        <f t="shared" ref="AQ107:AQ109" si="368">SUM(S107:V107)</f>
        <v>4</v>
      </c>
      <c r="AR107" s="41">
        <f t="shared" ref="AR107:AR109" si="369">SUM(W107:Z107)</f>
        <v>2</v>
      </c>
      <c r="AS107" s="41">
        <f t="shared" ref="AS107:AS109" si="370">AC107+AD107+AB107+AA107</f>
        <v>4</v>
      </c>
      <c r="AT107" s="41">
        <f>AE107+AF107+AG107+AH107</f>
        <v>4</v>
      </c>
      <c r="AU107" s="41">
        <f t="shared" ref="AU107:AU109" si="371">SUM(AI107:AJ107)</f>
        <v>0</v>
      </c>
    </row>
    <row r="108" spans="1:47" ht="13" hidden="1" outlineLevel="1">
      <c r="A108" s="26" t="s">
        <v>187</v>
      </c>
      <c r="B108" s="26" t="s">
        <v>332</v>
      </c>
      <c r="C108" s="26" t="s">
        <v>0</v>
      </c>
      <c r="D108" s="26" t="s">
        <v>13</v>
      </c>
      <c r="E108" s="26" t="s">
        <v>226</v>
      </c>
      <c r="F108" s="30" t="str">
        <f>IF(Menu!$G$10="English",A108,B108)</f>
        <v>Urbanizadora</v>
      </c>
      <c r="G108" s="27" t="str">
        <f>IF(Menu!$G$10="English",C108,D108)</f>
        <v>Unidade</v>
      </c>
      <c r="H108" s="110">
        <v>4</v>
      </c>
      <c r="I108" s="110">
        <v>4</v>
      </c>
      <c r="J108" s="110">
        <v>1</v>
      </c>
      <c r="K108" s="110"/>
      <c r="L108" s="110"/>
      <c r="M108" s="110"/>
      <c r="N108" s="41"/>
      <c r="O108" s="110"/>
      <c r="P108" s="110">
        <v>1</v>
      </c>
      <c r="Q108" s="110">
        <v>0</v>
      </c>
      <c r="R108" s="110">
        <v>0</v>
      </c>
      <c r="S108" s="110">
        <v>0</v>
      </c>
      <c r="T108" s="110">
        <v>1</v>
      </c>
      <c r="U108" s="41">
        <v>0</v>
      </c>
      <c r="V108" s="41">
        <v>1</v>
      </c>
      <c r="W108" s="41">
        <v>3</v>
      </c>
      <c r="X108" s="41">
        <v>5</v>
      </c>
      <c r="Y108" s="41">
        <v>0</v>
      </c>
      <c r="Z108" s="41">
        <v>2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1</v>
      </c>
      <c r="AH108" s="41">
        <v>0</v>
      </c>
      <c r="AI108" s="41">
        <v>0</v>
      </c>
      <c r="AJ108" s="41">
        <v>1</v>
      </c>
      <c r="AK108" s="14"/>
      <c r="AL108" s="41">
        <f>H108</f>
        <v>4</v>
      </c>
      <c r="AM108" s="41">
        <f>I108</f>
        <v>4</v>
      </c>
      <c r="AN108" s="41">
        <f>J108</f>
        <v>1</v>
      </c>
      <c r="AO108" s="41">
        <f>SUM(K108:N108)</f>
        <v>0</v>
      </c>
      <c r="AP108" s="41">
        <f>SUM(O108:R108)</f>
        <v>1</v>
      </c>
      <c r="AQ108" s="41">
        <f t="shared" si="368"/>
        <v>2</v>
      </c>
      <c r="AR108" s="41">
        <f t="shared" si="369"/>
        <v>10</v>
      </c>
      <c r="AS108" s="41">
        <f t="shared" si="370"/>
        <v>0</v>
      </c>
      <c r="AT108" s="41">
        <f t="shared" ref="AT108:AT109" si="372">AE108+AF108+AG108+AH108</f>
        <v>1</v>
      </c>
      <c r="AU108" s="41">
        <f t="shared" si="371"/>
        <v>1</v>
      </c>
    </row>
    <row r="109" spans="1:47" ht="13" hidden="1" outlineLevel="1">
      <c r="A109" s="26" t="s">
        <v>333</v>
      </c>
      <c r="B109" s="26" t="s">
        <v>333</v>
      </c>
      <c r="C109" s="26" t="s">
        <v>0</v>
      </c>
      <c r="D109" s="26" t="s">
        <v>13</v>
      </c>
      <c r="E109" s="26" t="s">
        <v>227</v>
      </c>
      <c r="F109" s="30" t="str">
        <f>IF(Menu!$G$10="English",A109,B109)</f>
        <v>Open</v>
      </c>
      <c r="G109" s="27" t="str">
        <f>IF(Menu!$G$10="English",C109,D109)</f>
        <v>Unidade</v>
      </c>
      <c r="H109" s="110"/>
      <c r="I109" s="110"/>
      <c r="J109" s="110"/>
      <c r="K109" s="110"/>
      <c r="L109" s="110"/>
      <c r="M109" s="110"/>
      <c r="N109" s="41"/>
      <c r="O109" s="110"/>
      <c r="P109" s="110">
        <v>1</v>
      </c>
      <c r="Q109" s="110">
        <v>1</v>
      </c>
      <c r="R109" s="110">
        <v>0</v>
      </c>
      <c r="S109" s="110">
        <v>0</v>
      </c>
      <c r="T109" s="110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>
        <v>0</v>
      </c>
      <c r="AB109" s="41">
        <v>0</v>
      </c>
      <c r="AC109" s="41">
        <v>0</v>
      </c>
      <c r="AD109" s="41">
        <v>0</v>
      </c>
      <c r="AE109" s="41">
        <v>0</v>
      </c>
      <c r="AF109" s="41">
        <v>0</v>
      </c>
      <c r="AG109" s="41">
        <v>0</v>
      </c>
      <c r="AH109" s="41">
        <v>1</v>
      </c>
      <c r="AI109" s="41">
        <v>0</v>
      </c>
      <c r="AJ109" s="41">
        <v>1</v>
      </c>
      <c r="AK109" s="14"/>
      <c r="AL109" s="41">
        <f>H109</f>
        <v>0</v>
      </c>
      <c r="AM109" s="41">
        <f>I109</f>
        <v>0</v>
      </c>
      <c r="AN109" s="41">
        <f>J109</f>
        <v>0</v>
      </c>
      <c r="AO109" s="41">
        <f>SUM(K109:N109)</f>
        <v>0</v>
      </c>
      <c r="AP109" s="41">
        <f>SUM(O109:R109)</f>
        <v>2</v>
      </c>
      <c r="AQ109" s="41">
        <f t="shared" si="368"/>
        <v>0</v>
      </c>
      <c r="AR109" s="41">
        <f t="shared" si="369"/>
        <v>0</v>
      </c>
      <c r="AS109" s="41">
        <f t="shared" si="370"/>
        <v>0</v>
      </c>
      <c r="AT109" s="41">
        <f t="shared" si="372"/>
        <v>1</v>
      </c>
      <c r="AU109" s="41">
        <f t="shared" si="371"/>
        <v>1</v>
      </c>
    </row>
    <row r="110" spans="1:47" ht="13.5" customHeight="1">
      <c r="F110" s="30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  <c r="AK110" s="14"/>
      <c r="AL110" s="18"/>
      <c r="AM110" s="18"/>
      <c r="AN110" s="18"/>
      <c r="AO110" s="18"/>
      <c r="AP110" s="18"/>
      <c r="AQ110" s="111"/>
      <c r="AR110" s="111"/>
      <c r="AS110" s="111"/>
      <c r="AT110" s="111"/>
      <c r="AU110" s="111"/>
    </row>
    <row r="111" spans="1:47" s="28" customFormat="1" ht="13.5" customHeight="1" collapsed="1">
      <c r="A111" s="29" t="s">
        <v>601</v>
      </c>
      <c r="B111" s="29" t="s">
        <v>602</v>
      </c>
      <c r="C111" s="29" t="s">
        <v>164</v>
      </c>
      <c r="D111" s="29" t="s">
        <v>164</v>
      </c>
      <c r="E111" s="29"/>
      <c r="F111" s="28" t="str">
        <f>IF(Menu!$G$10="English",A111,B111)</f>
        <v>VGV do landbank (Melnick)</v>
      </c>
      <c r="G111" s="28" t="str">
        <f>IF(Menu!$G$10="English",C111,D111)</f>
        <v>R$</v>
      </c>
      <c r="H111" s="40">
        <f t="shared" ref="H111:O111" si="373">SUM(H112:H114)</f>
        <v>2561590.9461311433</v>
      </c>
      <c r="I111" s="40">
        <f t="shared" si="373"/>
        <v>3477597.1401874046</v>
      </c>
      <c r="J111" s="40">
        <f t="shared" si="373"/>
        <v>3423361.3094784305</v>
      </c>
      <c r="K111" s="40">
        <f t="shared" si="373"/>
        <v>3096866.8872511694</v>
      </c>
      <c r="L111" s="40">
        <f t="shared" si="373"/>
        <v>2909776.6006003851</v>
      </c>
      <c r="M111" s="40">
        <f t="shared" si="373"/>
        <v>3498307</v>
      </c>
      <c r="N111" s="40">
        <f t="shared" si="373"/>
        <v>3665116</v>
      </c>
      <c r="O111" s="40">
        <f t="shared" si="373"/>
        <v>3409762</v>
      </c>
      <c r="P111" s="40">
        <f t="shared" ref="P111:Q111" si="374">SUM(P112:P114)</f>
        <v>3628334.4168591392</v>
      </c>
      <c r="Q111" s="40">
        <f t="shared" si="374"/>
        <v>3798522.7169795549</v>
      </c>
      <c r="R111" s="40">
        <f t="shared" ref="R111:S111" si="375">SUM(R112:R114)</f>
        <v>3781794.5675812247</v>
      </c>
      <c r="S111" s="40">
        <f t="shared" si="375"/>
        <v>3563070</v>
      </c>
      <c r="T111" s="40">
        <f t="shared" ref="T111:U111" si="376">SUM(T112:T114)</f>
        <v>4084119.7499934956</v>
      </c>
      <c r="U111" s="40">
        <f t="shared" si="376"/>
        <v>3971042.2816597493</v>
      </c>
      <c r="V111" s="40">
        <f t="shared" ref="V111:W111" si="377">SUM(V112:V114)</f>
        <v>3736197.4488222785</v>
      </c>
      <c r="W111" s="40">
        <f t="shared" si="377"/>
        <v>4386240.2023331728</v>
      </c>
      <c r="X111" s="40">
        <f t="shared" ref="X111:Y111" si="378">SUM(X112:X114)</f>
        <v>3902304.7966550477</v>
      </c>
      <c r="Y111" s="40">
        <f t="shared" si="378"/>
        <v>3691432.6976115825</v>
      </c>
      <c r="Z111" s="40">
        <f t="shared" ref="Z111:AB111" si="379">SUM(Z112:Z114)</f>
        <v>3580948.1759888157</v>
      </c>
      <c r="AA111" s="40">
        <f t="shared" si="379"/>
        <v>3150701.6838355199</v>
      </c>
      <c r="AB111" s="40">
        <f t="shared" si="379"/>
        <v>2712632.4615252619</v>
      </c>
      <c r="AC111" s="40">
        <f t="shared" ref="AC111:AD111" si="380">SUM(AC112:AC114)</f>
        <v>2709015.0125488318</v>
      </c>
      <c r="AD111" s="40">
        <f t="shared" si="380"/>
        <v>2959527.4516708469</v>
      </c>
      <c r="AE111" s="40">
        <f t="shared" ref="AE111:AF111" si="381">SUM(AE112:AE114)</f>
        <v>3300943.5804662034</v>
      </c>
      <c r="AF111" s="40">
        <f t="shared" si="381"/>
        <v>2865714.3854227997</v>
      </c>
      <c r="AG111" s="40">
        <f t="shared" ref="AG111:AH111" si="382">SUM(AG112:AG114)</f>
        <v>2903458.8451977205</v>
      </c>
      <c r="AH111" s="40">
        <f t="shared" si="382"/>
        <v>3087282.8491215259</v>
      </c>
      <c r="AI111" s="40">
        <f t="shared" ref="AI111:AJ111" si="383">SUM(AI112:AI114)</f>
        <v>3169116.5999958464</v>
      </c>
      <c r="AJ111" s="40">
        <f t="shared" si="383"/>
        <v>3228767.6239661137</v>
      </c>
      <c r="AL111" s="40">
        <f>SUM(AL112:AL114)</f>
        <v>2561590.9461311433</v>
      </c>
      <c r="AM111" s="40">
        <f>SUM(AM112:AM114)</f>
        <v>3477597.1401874046</v>
      </c>
      <c r="AN111" s="40">
        <f>SUM(AN112:AN114)</f>
        <v>3423361.3094784305</v>
      </c>
      <c r="AO111" s="40">
        <f>SUM(AO112:AO114)</f>
        <v>3665116</v>
      </c>
      <c r="AP111" s="40">
        <f>SUM(AP112:AP114)</f>
        <v>3781794.5675812247</v>
      </c>
      <c r="AQ111" s="40">
        <f t="shared" ref="AQ111:AR111" si="384">SUM(AQ112:AQ114)</f>
        <v>3736197.4488222785</v>
      </c>
      <c r="AR111" s="40">
        <f t="shared" si="384"/>
        <v>3580948.1759888157</v>
      </c>
      <c r="AS111" s="40">
        <f t="shared" ref="AS111:AT111" si="385">SUM(AS112:AS114)</f>
        <v>2959527.4516708469</v>
      </c>
      <c r="AT111" s="40">
        <f t="shared" si="385"/>
        <v>3087282.8491215259</v>
      </c>
      <c r="AU111" s="40">
        <f t="shared" ref="AU111" si="386">SUM(AU112:AU114)</f>
        <v>3228767.6239661137</v>
      </c>
    </row>
    <row r="112" spans="1:47" ht="13.5" hidden="1" customHeight="1" outlineLevel="1">
      <c r="A112" s="26" t="s">
        <v>334</v>
      </c>
      <c r="B112" s="26" t="s">
        <v>331</v>
      </c>
      <c r="C112" s="26" t="s">
        <v>164</v>
      </c>
      <c r="D112" s="26" t="s">
        <v>16</v>
      </c>
      <c r="E112" s="26" t="s">
        <v>228</v>
      </c>
      <c r="F112" s="30" t="str">
        <f>IF(Menu!$G$10="English",A112,B112)</f>
        <v>Incorporadora</v>
      </c>
      <c r="G112" s="27" t="str">
        <f>IF(Menu!$G$10="English",C112,D112)</f>
        <v>R$ milhares</v>
      </c>
      <c r="H112" s="41">
        <v>2314179.6781886723</v>
      </c>
      <c r="I112" s="41">
        <v>3036273.0553165735</v>
      </c>
      <c r="J112" s="41">
        <v>2979980.9726759768</v>
      </c>
      <c r="K112" s="41">
        <v>2611061.4565154859</v>
      </c>
      <c r="L112" s="41">
        <v>2362236.1889124005</v>
      </c>
      <c r="M112" s="41">
        <v>2679445</v>
      </c>
      <c r="N112" s="41">
        <v>2846255</v>
      </c>
      <c r="O112" s="41">
        <v>2590901</v>
      </c>
      <c r="P112" s="41">
        <v>2822583.7413726836</v>
      </c>
      <c r="Q112" s="41">
        <v>2973852.0414930992</v>
      </c>
      <c r="R112" s="41">
        <v>3151747.8744913666</v>
      </c>
      <c r="S112" s="41">
        <v>3001320</v>
      </c>
      <c r="T112" s="41">
        <v>3472163.3038646653</v>
      </c>
      <c r="U112" s="41">
        <v>3402212.2321752245</v>
      </c>
      <c r="V112" s="41">
        <v>3160690.7576198261</v>
      </c>
      <c r="W112" s="41">
        <v>3095331.0984496661</v>
      </c>
      <c r="X112" s="41">
        <v>3071267.3929719655</v>
      </c>
      <c r="Y112" s="41">
        <v>2874392.7630380224</v>
      </c>
      <c r="Z112" s="41">
        <v>2815055.9269652562</v>
      </c>
      <c r="AA112" s="41">
        <v>2384809.43481196</v>
      </c>
      <c r="AB112" s="41">
        <v>1946740.2125017021</v>
      </c>
      <c r="AC112" s="41">
        <v>1943122.763525272</v>
      </c>
      <c r="AD112" s="41">
        <v>2193635.2026472874</v>
      </c>
      <c r="AE112" s="41">
        <v>2050272.3572627001</v>
      </c>
      <c r="AF112" s="41">
        <v>1689147.7619155992</v>
      </c>
      <c r="AG112" s="41">
        <v>1739058.9740409933</v>
      </c>
      <c r="AH112" s="41">
        <v>1833350.9237109309</v>
      </c>
      <c r="AI112" s="41">
        <v>1971210.3374678893</v>
      </c>
      <c r="AJ112" s="41">
        <v>1856616.6369939519</v>
      </c>
      <c r="AK112" s="16"/>
      <c r="AL112" s="41">
        <f>H112</f>
        <v>2314179.6781886723</v>
      </c>
      <c r="AM112" s="41">
        <f>I112</f>
        <v>3036273.0553165735</v>
      </c>
      <c r="AN112" s="41">
        <f>J112</f>
        <v>2979980.9726759768</v>
      </c>
      <c r="AO112" s="41">
        <f>N112</f>
        <v>2846255</v>
      </c>
      <c r="AP112" s="41">
        <f>R112</f>
        <v>3151747.8744913666</v>
      </c>
      <c r="AQ112" s="41">
        <f>V112</f>
        <v>3160690.7576198261</v>
      </c>
      <c r="AR112" s="41">
        <f>Z112</f>
        <v>2815055.9269652562</v>
      </c>
      <c r="AS112" s="41">
        <f>AD112</f>
        <v>2193635.2026472874</v>
      </c>
      <c r="AT112" s="41">
        <f>AH112</f>
        <v>1833350.9237109309</v>
      </c>
      <c r="AU112" s="41">
        <f t="shared" ref="AU112:AU114" si="387">AJ112</f>
        <v>1856616.6369939519</v>
      </c>
    </row>
    <row r="113" spans="1:47" ht="13.5" hidden="1" customHeight="1" outlineLevel="1">
      <c r="A113" s="26" t="s">
        <v>187</v>
      </c>
      <c r="B113" s="26" t="s">
        <v>332</v>
      </c>
      <c r="C113" s="26" t="s">
        <v>164</v>
      </c>
      <c r="D113" s="26" t="s">
        <v>16</v>
      </c>
      <c r="E113" s="26" t="s">
        <v>229</v>
      </c>
      <c r="F113" s="30" t="str">
        <f>IF(Menu!$G$10="English",A113,B113)</f>
        <v>Urbanizadora</v>
      </c>
      <c r="G113" s="27" t="str">
        <f>IF(Menu!$G$10="English",C113,D113)</f>
        <v>R$ milhares</v>
      </c>
      <c r="H113" s="41">
        <v>247411.26794247088</v>
      </c>
      <c r="I113" s="41">
        <v>441324.08487083111</v>
      </c>
      <c r="J113" s="41">
        <v>443380.33680245385</v>
      </c>
      <c r="K113" s="41">
        <v>427915.76475198346</v>
      </c>
      <c r="L113" s="41">
        <v>520986.01168798463</v>
      </c>
      <c r="M113" s="41">
        <v>792308</v>
      </c>
      <c r="N113" s="41">
        <v>792307</v>
      </c>
      <c r="O113" s="41">
        <v>792307</v>
      </c>
      <c r="P113" s="41">
        <v>741209.1714864556</v>
      </c>
      <c r="Q113" s="41">
        <v>741209.1714864556</v>
      </c>
      <c r="R113" s="41">
        <v>546585.18908985809</v>
      </c>
      <c r="S113" s="41">
        <v>516280</v>
      </c>
      <c r="T113" s="41">
        <v>593036.44612883008</v>
      </c>
      <c r="U113" s="41">
        <v>568830.04948452511</v>
      </c>
      <c r="V113" s="41">
        <v>575506.69120245264</v>
      </c>
      <c r="W113" s="41">
        <v>1290909.1038835065</v>
      </c>
      <c r="X113" s="41">
        <v>831037.40368308232</v>
      </c>
      <c r="Y113" s="41">
        <v>817039.93457355979</v>
      </c>
      <c r="Z113" s="41">
        <v>765892.24902355974</v>
      </c>
      <c r="AA113" s="41">
        <v>765892.24902355997</v>
      </c>
      <c r="AB113" s="41">
        <v>765892.24902355974</v>
      </c>
      <c r="AC113" s="41">
        <v>765892.24902355974</v>
      </c>
      <c r="AD113" s="41">
        <v>765892.24902355974</v>
      </c>
      <c r="AE113" s="41">
        <v>765892.24902355997</v>
      </c>
      <c r="AF113" s="41">
        <v>607431.44651694607</v>
      </c>
      <c r="AG113" s="41">
        <v>660955.21005510201</v>
      </c>
      <c r="AH113" s="41">
        <v>612508.14973260206</v>
      </c>
      <c r="AI113" s="41">
        <v>612508.14973260206</v>
      </c>
      <c r="AJ113" s="41">
        <v>673357.9441768066</v>
      </c>
      <c r="AK113" s="16"/>
      <c r="AL113" s="41">
        <f>H113</f>
        <v>247411.26794247088</v>
      </c>
      <c r="AM113" s="41">
        <f>I113</f>
        <v>441324.08487083111</v>
      </c>
      <c r="AN113" s="41">
        <f>J113</f>
        <v>443380.33680245385</v>
      </c>
      <c r="AO113" s="41">
        <f>N113</f>
        <v>792307</v>
      </c>
      <c r="AP113" s="41">
        <f>R113</f>
        <v>546585.18908985809</v>
      </c>
      <c r="AQ113" s="41">
        <f>V113</f>
        <v>575506.69120245264</v>
      </c>
      <c r="AR113" s="41">
        <f>Z113</f>
        <v>765892.24902355974</v>
      </c>
      <c r="AS113" s="41">
        <f>AD113</f>
        <v>765892.24902355974</v>
      </c>
      <c r="AT113" s="41">
        <f>AH113</f>
        <v>612508.14973260206</v>
      </c>
      <c r="AU113" s="41">
        <f t="shared" si="387"/>
        <v>673357.9441768066</v>
      </c>
    </row>
    <row r="114" spans="1:47" ht="13.5" hidden="1" customHeight="1" outlineLevel="1">
      <c r="A114" s="26" t="s">
        <v>333</v>
      </c>
      <c r="B114" s="26" t="s">
        <v>333</v>
      </c>
      <c r="C114" s="26" t="s">
        <v>164</v>
      </c>
      <c r="D114" s="26" t="s">
        <v>16</v>
      </c>
      <c r="E114" s="26" t="s">
        <v>230</v>
      </c>
      <c r="F114" s="30" t="str">
        <f>IF(Menu!$G$10="English",A114,B114)</f>
        <v>Open</v>
      </c>
      <c r="G114" s="27" t="str">
        <f>IF(Menu!$G$10="English",C114,D114)</f>
        <v>R$ milhares</v>
      </c>
      <c r="H114" s="41"/>
      <c r="I114" s="41"/>
      <c r="J114" s="41"/>
      <c r="K114" s="41">
        <v>57889.665983699997</v>
      </c>
      <c r="L114" s="41">
        <v>26554.399999999998</v>
      </c>
      <c r="M114" s="41">
        <v>26554</v>
      </c>
      <c r="N114" s="41">
        <v>26554</v>
      </c>
      <c r="O114" s="41">
        <v>26554</v>
      </c>
      <c r="P114" s="41">
        <v>64541.504000000001</v>
      </c>
      <c r="Q114" s="41">
        <v>83461.504000000001</v>
      </c>
      <c r="R114" s="41">
        <v>83461.504000000001</v>
      </c>
      <c r="S114" s="41">
        <v>45470</v>
      </c>
      <c r="T114" s="41">
        <v>18920.000000000004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484778.97417994298</v>
      </c>
      <c r="AF114" s="41">
        <v>569135.1769902542</v>
      </c>
      <c r="AG114" s="41">
        <v>503444.66110162542</v>
      </c>
      <c r="AH114" s="41">
        <v>641423.77567799296</v>
      </c>
      <c r="AI114" s="41">
        <v>585398.11279535526</v>
      </c>
      <c r="AJ114" s="41">
        <v>698793.0427953552</v>
      </c>
      <c r="AK114" s="16"/>
      <c r="AL114" s="41">
        <f>H114</f>
        <v>0</v>
      </c>
      <c r="AM114" s="41">
        <f>I114</f>
        <v>0</v>
      </c>
      <c r="AN114" s="41">
        <f>J114</f>
        <v>0</v>
      </c>
      <c r="AO114" s="41">
        <f>N114</f>
        <v>26554</v>
      </c>
      <c r="AP114" s="41">
        <f>R114</f>
        <v>83461.504000000001</v>
      </c>
      <c r="AQ114" s="41">
        <f>V114</f>
        <v>0</v>
      </c>
      <c r="AR114" s="41">
        <f>Z114</f>
        <v>0</v>
      </c>
      <c r="AS114" s="41">
        <f>AD114</f>
        <v>0</v>
      </c>
      <c r="AT114" s="41">
        <f>AH114</f>
        <v>641423.77567799296</v>
      </c>
      <c r="AU114" s="41">
        <f t="shared" si="387"/>
        <v>698793.0427953552</v>
      </c>
    </row>
    <row r="115" spans="1:47" ht="13">
      <c r="F115" s="30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4"/>
      <c r="AL115" s="11"/>
      <c r="AM115" s="11"/>
      <c r="AN115" s="11"/>
      <c r="AO115" s="11"/>
      <c r="AP115" s="11"/>
      <c r="AQ115" s="107"/>
      <c r="AR115" s="107"/>
      <c r="AS115" s="107"/>
      <c r="AT115" s="107"/>
      <c r="AU115" s="107"/>
    </row>
    <row r="116" spans="1:47" ht="13" collapsed="1">
      <c r="A116" s="29" t="s">
        <v>600</v>
      </c>
      <c r="B116" s="29" t="s">
        <v>599</v>
      </c>
      <c r="C116" s="29" t="s">
        <v>0</v>
      </c>
      <c r="D116" s="29" t="s">
        <v>13</v>
      </c>
      <c r="E116" s="29"/>
      <c r="F116" s="28" t="str">
        <f>IF(Menu!$G$10="English",A116,B116)</f>
        <v>Número de terrenos ou fases no landbank</v>
      </c>
      <c r="G116" s="28" t="str">
        <f>IF(Menu!$G$10="English",C116,D116)</f>
        <v>Unidade</v>
      </c>
      <c r="H116" s="65">
        <f t="shared" ref="H116:O116" si="388">SUM(H117:H119)</f>
        <v>35</v>
      </c>
      <c r="I116" s="65">
        <f t="shared" si="388"/>
        <v>43</v>
      </c>
      <c r="J116" s="65">
        <f t="shared" si="388"/>
        <v>42</v>
      </c>
      <c r="K116" s="65">
        <f t="shared" si="388"/>
        <v>36</v>
      </c>
      <c r="L116" s="65">
        <f t="shared" si="388"/>
        <v>37</v>
      </c>
      <c r="M116" s="65">
        <f t="shared" si="388"/>
        <v>36</v>
      </c>
      <c r="N116" s="65">
        <f t="shared" si="388"/>
        <v>37</v>
      </c>
      <c r="O116" s="65">
        <f t="shared" si="388"/>
        <v>34</v>
      </c>
      <c r="P116" s="65">
        <f t="shared" ref="P116:Q116" si="389">SUM(P117:P119)</f>
        <v>38</v>
      </c>
      <c r="Q116" s="65">
        <f t="shared" si="389"/>
        <v>39</v>
      </c>
      <c r="R116" s="65">
        <f t="shared" ref="R116:S116" si="390">SUM(R117:R119)</f>
        <v>34</v>
      </c>
      <c r="S116" s="65">
        <f t="shared" si="390"/>
        <v>32</v>
      </c>
      <c r="T116" s="65">
        <f t="shared" ref="T116:U116" si="391">SUM(T117:T119)</f>
        <v>34</v>
      </c>
      <c r="U116" s="65">
        <f t="shared" si="391"/>
        <v>33</v>
      </c>
      <c r="V116" s="65">
        <f t="shared" ref="V116:W116" si="392">SUM(V117:V119)</f>
        <v>30</v>
      </c>
      <c r="W116" s="65">
        <f t="shared" si="392"/>
        <v>33</v>
      </c>
      <c r="X116" s="65">
        <f t="shared" ref="X116:Y116" si="393">SUM(X117:X119)</f>
        <v>39</v>
      </c>
      <c r="Y116" s="65">
        <f t="shared" si="393"/>
        <v>36</v>
      </c>
      <c r="Z116" s="65">
        <f t="shared" ref="Z116:AB116" si="394">SUM(Z117:Z119)</f>
        <v>35</v>
      </c>
      <c r="AA116" s="65">
        <f t="shared" si="394"/>
        <v>34</v>
      </c>
      <c r="AB116" s="65">
        <f t="shared" si="394"/>
        <v>29</v>
      </c>
      <c r="AC116" s="65">
        <f t="shared" ref="AC116:AD116" si="395">SUM(AC117:AC119)</f>
        <v>28</v>
      </c>
      <c r="AD116" s="65">
        <f t="shared" si="395"/>
        <v>30</v>
      </c>
      <c r="AE116" s="65">
        <f t="shared" ref="AE116:AF116" si="396">SUM(AE117:AE119)</f>
        <v>32</v>
      </c>
      <c r="AF116" s="65">
        <f t="shared" si="396"/>
        <v>28</v>
      </c>
      <c r="AG116" s="65">
        <f t="shared" ref="AG116:AH116" si="397">SUM(AG117:AG119)</f>
        <v>28</v>
      </c>
      <c r="AH116" s="65">
        <f t="shared" si="397"/>
        <v>28</v>
      </c>
      <c r="AI116" s="65">
        <f t="shared" ref="AI116:AJ116" si="398">SUM(AI117:AI119)</f>
        <v>26</v>
      </c>
      <c r="AJ116" s="65">
        <f t="shared" si="398"/>
        <v>26</v>
      </c>
      <c r="AK116" s="14"/>
      <c r="AL116" s="40">
        <f>SUM(AL117:AL119)</f>
        <v>35</v>
      </c>
      <c r="AM116" s="40">
        <f>SUM(AM117:AM119)</f>
        <v>43</v>
      </c>
      <c r="AN116" s="40">
        <f>SUM(AN117:AN119)</f>
        <v>42</v>
      </c>
      <c r="AO116" s="40">
        <f>SUM(AO117:AO119)</f>
        <v>37</v>
      </c>
      <c r="AP116" s="40">
        <f>SUM(AP117:AP119)</f>
        <v>34</v>
      </c>
      <c r="AQ116" s="65">
        <f t="shared" ref="AQ116:AR116" si="399">SUM(AQ117:AQ119)</f>
        <v>30</v>
      </c>
      <c r="AR116" s="65">
        <f t="shared" si="399"/>
        <v>35</v>
      </c>
      <c r="AS116" s="65">
        <f t="shared" ref="AS116:AT116" si="400">SUM(AS117:AS119)</f>
        <v>30</v>
      </c>
      <c r="AT116" s="65">
        <f t="shared" si="400"/>
        <v>28</v>
      </c>
      <c r="AU116" s="65">
        <f t="shared" ref="AU116" si="401">SUM(AU117:AU119)</f>
        <v>26</v>
      </c>
    </row>
    <row r="117" spans="1:47" ht="13" hidden="1" outlineLevel="1">
      <c r="A117" s="26" t="s">
        <v>334</v>
      </c>
      <c r="B117" s="26" t="s">
        <v>331</v>
      </c>
      <c r="C117" s="26" t="s">
        <v>0</v>
      </c>
      <c r="D117" s="26" t="s">
        <v>13</v>
      </c>
      <c r="E117" s="26" t="s">
        <v>231</v>
      </c>
      <c r="F117" s="30" t="str">
        <f>IF(Menu!$G$10="English",A117,B117)</f>
        <v>Incorporadora</v>
      </c>
      <c r="G117" s="27" t="str">
        <f>IF(Menu!$G$10="English",C117,D117)</f>
        <v>Unidade</v>
      </c>
      <c r="H117" s="66">
        <v>24</v>
      </c>
      <c r="I117" s="66">
        <v>29</v>
      </c>
      <c r="J117" s="66">
        <v>29</v>
      </c>
      <c r="K117" s="66">
        <v>23</v>
      </c>
      <c r="L117" s="66">
        <v>24</v>
      </c>
      <c r="M117" s="66">
        <v>20</v>
      </c>
      <c r="N117" s="66">
        <v>21</v>
      </c>
      <c r="O117" s="66">
        <v>18</v>
      </c>
      <c r="P117" s="66">
        <v>21</v>
      </c>
      <c r="Q117" s="66">
        <v>21</v>
      </c>
      <c r="R117" s="66">
        <v>21</v>
      </c>
      <c r="S117" s="66">
        <v>21</v>
      </c>
      <c r="T117" s="66">
        <v>23</v>
      </c>
      <c r="U117" s="66">
        <v>22</v>
      </c>
      <c r="V117" s="66">
        <v>20</v>
      </c>
      <c r="W117" s="66">
        <v>20</v>
      </c>
      <c r="X117" s="66">
        <v>21</v>
      </c>
      <c r="Y117" s="66">
        <v>19</v>
      </c>
      <c r="Z117" s="66">
        <v>20</v>
      </c>
      <c r="AA117" s="66">
        <v>19</v>
      </c>
      <c r="AB117" s="66">
        <v>14</v>
      </c>
      <c r="AC117" s="66">
        <v>13</v>
      </c>
      <c r="AD117" s="66">
        <v>15</v>
      </c>
      <c r="AE117" s="66">
        <v>14</v>
      </c>
      <c r="AF117" s="66">
        <v>11</v>
      </c>
      <c r="AG117" s="66">
        <v>11</v>
      </c>
      <c r="AH117" s="66">
        <v>11</v>
      </c>
      <c r="AI117" s="66">
        <v>10</v>
      </c>
      <c r="AJ117" s="66">
        <v>9</v>
      </c>
      <c r="AK117" s="16"/>
      <c r="AL117" s="41">
        <f>H117</f>
        <v>24</v>
      </c>
      <c r="AM117" s="41">
        <f>I117</f>
        <v>29</v>
      </c>
      <c r="AN117" s="41">
        <f>J117</f>
        <v>29</v>
      </c>
      <c r="AO117" s="41">
        <f>N117</f>
        <v>21</v>
      </c>
      <c r="AP117" s="41">
        <f>R117</f>
        <v>21</v>
      </c>
      <c r="AQ117" s="41">
        <f>V117</f>
        <v>20</v>
      </c>
      <c r="AR117" s="41">
        <f t="shared" ref="AR117:AR119" si="402">Z117</f>
        <v>20</v>
      </c>
      <c r="AS117" s="41">
        <f t="shared" ref="AS117:AS119" si="403">AD117</f>
        <v>15</v>
      </c>
      <c r="AT117" s="41">
        <f>AH117</f>
        <v>11</v>
      </c>
      <c r="AU117" s="41">
        <f t="shared" ref="AU117:AU119" si="404">AJ117</f>
        <v>9</v>
      </c>
    </row>
    <row r="118" spans="1:47" ht="13" hidden="1" outlineLevel="1">
      <c r="A118" s="26" t="s">
        <v>187</v>
      </c>
      <c r="B118" s="26" t="s">
        <v>332</v>
      </c>
      <c r="C118" s="26" t="s">
        <v>0</v>
      </c>
      <c r="D118" s="26" t="s">
        <v>13</v>
      </c>
      <c r="E118" s="26" t="s">
        <v>232</v>
      </c>
      <c r="F118" s="30" t="str">
        <f>IF(Menu!$G$10="English",A118,B118)</f>
        <v>Urbanizadora</v>
      </c>
      <c r="G118" s="27" t="str">
        <f>IF(Menu!$G$10="English",C118,D118)</f>
        <v>Unidade</v>
      </c>
      <c r="H118" s="66">
        <v>11</v>
      </c>
      <c r="I118" s="66">
        <v>14</v>
      </c>
      <c r="J118" s="66">
        <v>13</v>
      </c>
      <c r="K118" s="66">
        <v>12</v>
      </c>
      <c r="L118" s="66">
        <v>12</v>
      </c>
      <c r="M118" s="66">
        <v>15</v>
      </c>
      <c r="N118" s="66">
        <v>15</v>
      </c>
      <c r="O118" s="66">
        <v>15</v>
      </c>
      <c r="P118" s="66">
        <v>15</v>
      </c>
      <c r="Q118" s="66">
        <v>15</v>
      </c>
      <c r="R118" s="66">
        <v>10</v>
      </c>
      <c r="S118" s="66">
        <v>9</v>
      </c>
      <c r="T118" s="66">
        <v>10</v>
      </c>
      <c r="U118" s="66">
        <v>11</v>
      </c>
      <c r="V118" s="66">
        <v>10</v>
      </c>
      <c r="W118" s="66">
        <v>13</v>
      </c>
      <c r="X118" s="66">
        <v>18</v>
      </c>
      <c r="Y118" s="66">
        <v>17</v>
      </c>
      <c r="Z118" s="66">
        <v>15</v>
      </c>
      <c r="AA118" s="66">
        <v>15</v>
      </c>
      <c r="AB118" s="66">
        <v>15</v>
      </c>
      <c r="AC118" s="66">
        <v>15</v>
      </c>
      <c r="AD118" s="66">
        <v>15</v>
      </c>
      <c r="AE118" s="66">
        <v>15</v>
      </c>
      <c r="AF118" s="66">
        <v>13</v>
      </c>
      <c r="AG118" s="66">
        <v>14</v>
      </c>
      <c r="AH118" s="66">
        <v>13</v>
      </c>
      <c r="AI118" s="66">
        <v>13</v>
      </c>
      <c r="AJ118" s="66">
        <v>13</v>
      </c>
      <c r="AK118" s="16"/>
      <c r="AL118" s="41">
        <f>H118</f>
        <v>11</v>
      </c>
      <c r="AM118" s="41">
        <f>I118</f>
        <v>14</v>
      </c>
      <c r="AN118" s="41">
        <f>J118</f>
        <v>13</v>
      </c>
      <c r="AO118" s="41">
        <f>N118</f>
        <v>15</v>
      </c>
      <c r="AP118" s="41">
        <f>R118</f>
        <v>10</v>
      </c>
      <c r="AQ118" s="41">
        <f>V118</f>
        <v>10</v>
      </c>
      <c r="AR118" s="41">
        <f t="shared" si="402"/>
        <v>15</v>
      </c>
      <c r="AS118" s="41">
        <f t="shared" si="403"/>
        <v>15</v>
      </c>
      <c r="AT118" s="41">
        <f>AH118</f>
        <v>13</v>
      </c>
      <c r="AU118" s="41">
        <f t="shared" si="404"/>
        <v>13</v>
      </c>
    </row>
    <row r="119" spans="1:47" ht="13" hidden="1" outlineLevel="1">
      <c r="A119" s="26" t="s">
        <v>333</v>
      </c>
      <c r="B119" s="26" t="s">
        <v>333</v>
      </c>
      <c r="C119" s="26" t="s">
        <v>0</v>
      </c>
      <c r="D119" s="26" t="s">
        <v>13</v>
      </c>
      <c r="E119" s="26" t="s">
        <v>233</v>
      </c>
      <c r="F119" s="30" t="str">
        <f>IF(Menu!$G$10="English",A119,B119)</f>
        <v>Open</v>
      </c>
      <c r="G119" s="27" t="str">
        <f>IF(Menu!$G$10="English",C119,D119)</f>
        <v>Unidade</v>
      </c>
      <c r="H119" s="66"/>
      <c r="I119" s="66"/>
      <c r="J119" s="66"/>
      <c r="K119" s="66">
        <v>1</v>
      </c>
      <c r="L119" s="66">
        <v>1</v>
      </c>
      <c r="M119" s="66">
        <v>1</v>
      </c>
      <c r="N119" s="66">
        <v>1</v>
      </c>
      <c r="O119" s="66">
        <v>1</v>
      </c>
      <c r="P119" s="66">
        <v>2</v>
      </c>
      <c r="Q119" s="66">
        <v>3</v>
      </c>
      <c r="R119" s="66">
        <v>3</v>
      </c>
      <c r="S119" s="66">
        <v>2</v>
      </c>
      <c r="T119" s="66">
        <v>1</v>
      </c>
      <c r="U119" s="66">
        <v>0</v>
      </c>
      <c r="V119" s="66">
        <v>0</v>
      </c>
      <c r="W119" s="66">
        <v>0</v>
      </c>
      <c r="X119" s="66">
        <v>0</v>
      </c>
      <c r="Y119" s="66">
        <v>0</v>
      </c>
      <c r="Z119" s="66">
        <v>0</v>
      </c>
      <c r="AA119" s="66">
        <v>0</v>
      </c>
      <c r="AB119" s="66">
        <v>0</v>
      </c>
      <c r="AC119" s="66">
        <v>0</v>
      </c>
      <c r="AD119" s="66">
        <v>0</v>
      </c>
      <c r="AE119" s="66">
        <v>3</v>
      </c>
      <c r="AF119" s="66">
        <v>4</v>
      </c>
      <c r="AG119" s="66">
        <v>3</v>
      </c>
      <c r="AH119" s="66">
        <v>4</v>
      </c>
      <c r="AI119" s="66">
        <v>3</v>
      </c>
      <c r="AJ119" s="66">
        <v>4</v>
      </c>
      <c r="AK119" s="16"/>
      <c r="AL119" s="41">
        <f>H119</f>
        <v>0</v>
      </c>
      <c r="AM119" s="41">
        <f>I119</f>
        <v>0</v>
      </c>
      <c r="AN119" s="41">
        <f>J119</f>
        <v>0</v>
      </c>
      <c r="AO119" s="41">
        <f>N119</f>
        <v>1</v>
      </c>
      <c r="AP119" s="41">
        <f>R119</f>
        <v>3</v>
      </c>
      <c r="AQ119" s="41">
        <f>V119</f>
        <v>0</v>
      </c>
      <c r="AR119" s="41">
        <f t="shared" si="402"/>
        <v>0</v>
      </c>
      <c r="AS119" s="41">
        <f t="shared" si="403"/>
        <v>0</v>
      </c>
      <c r="AT119" s="41">
        <f>AH119</f>
        <v>4</v>
      </c>
      <c r="AU119" s="41">
        <f t="shared" si="404"/>
        <v>4</v>
      </c>
    </row>
    <row r="120" spans="1:47" ht="13.5" customHeight="1"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4"/>
      <c r="AL120" s="11"/>
      <c r="AM120" s="11"/>
      <c r="AN120" s="11"/>
      <c r="AO120" s="11"/>
      <c r="AP120" s="11"/>
      <c r="AQ120" s="107"/>
      <c r="AR120" s="107"/>
      <c r="AS120" s="107"/>
      <c r="AT120" s="107"/>
      <c r="AU120" s="107"/>
    </row>
    <row r="121" spans="1:47" ht="13.5" customHeight="1"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59"/>
      <c r="AK121" s="14"/>
      <c r="AL121" s="22"/>
      <c r="AM121" s="22"/>
      <c r="AN121" s="22"/>
      <c r="AO121" s="22"/>
      <c r="AP121" s="22"/>
      <c r="AQ121" s="107"/>
      <c r="AR121" s="107"/>
      <c r="AS121" s="107"/>
      <c r="AT121" s="107"/>
      <c r="AU121" s="107"/>
    </row>
    <row r="122" spans="1:47" ht="13.5" customHeight="1">
      <c r="A122" s="26" t="s">
        <v>150</v>
      </c>
      <c r="B122" s="26" t="s">
        <v>149</v>
      </c>
      <c r="F122" s="28" t="str">
        <f>IF(Menu!$G$10="English",A122,B122)</f>
        <v>OPERACIONAIS &amp; FINANCEIROS | CANTEIROS DE OBRA ATIVOS</v>
      </c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4"/>
      <c r="AL122" s="11"/>
      <c r="AM122" s="11"/>
      <c r="AN122" s="11"/>
      <c r="AO122" s="11"/>
      <c r="AP122" s="11"/>
      <c r="AQ122" s="107"/>
      <c r="AR122" s="107"/>
      <c r="AS122" s="107"/>
      <c r="AT122" s="107"/>
      <c r="AU122" s="107"/>
    </row>
    <row r="123" spans="1:47" ht="13.5" customHeight="1">
      <c r="A123" s="26" t="s">
        <v>12</v>
      </c>
      <c r="B123" s="26" t="s">
        <v>11</v>
      </c>
      <c r="C123" s="26" t="s">
        <v>0</v>
      </c>
      <c r="D123" s="26" t="s">
        <v>13</v>
      </c>
      <c r="F123" s="50" t="str">
        <f>IF(Menu!$G$10="English",A123,B123)</f>
        <v>Itens</v>
      </c>
      <c r="G123" s="51" t="str">
        <f t="shared" ref="G123:J123" si="405">G100</f>
        <v>Unidade</v>
      </c>
      <c r="H123" s="52">
        <f t="shared" si="405"/>
        <v>2017</v>
      </c>
      <c r="I123" s="52">
        <f t="shared" si="405"/>
        <v>2018</v>
      </c>
      <c r="J123" s="52">
        <f t="shared" si="405"/>
        <v>2019</v>
      </c>
      <c r="K123" s="52" t="str">
        <f>IF(Menu!$G$10="PORTUGUÊS","1T20","1Q20")</f>
        <v>1T20</v>
      </c>
      <c r="L123" s="52" t="str">
        <f>IF(Menu!$G$10="PORTUGUÊS","2T20","2Q20")</f>
        <v>2T20</v>
      </c>
      <c r="M123" s="52" t="str">
        <f>IF(Menu!$G$10="PORTUGUÊS","3T20","3Q20")</f>
        <v>3T20</v>
      </c>
      <c r="N123" s="52" t="str">
        <f>IF(Menu!$G$10="PORTUGUÊS","4T20","4Q20")</f>
        <v>4T20</v>
      </c>
      <c r="O123" s="52" t="str">
        <f>IF(Menu!$G$10="PORTUGUÊS","1T21","1Q21")</f>
        <v>1T21</v>
      </c>
      <c r="P123" s="52" t="str">
        <f>IF(Menu!$G$10="PORTUGUÊS","2T21","2Q21")</f>
        <v>2T21</v>
      </c>
      <c r="Q123" s="52" t="str">
        <f>IF(Menu!$G$10="PORTUGUÊS","3T21","3Q21")</f>
        <v>3T21</v>
      </c>
      <c r="R123" s="52" t="str">
        <f>IF(Menu!$G$10="PORTUGUÊS","4T21","4Q21")</f>
        <v>4T21</v>
      </c>
      <c r="S123" s="52" t="str">
        <f>IF(Menu!$G$10="PORTUGUÊS","1T22","1Q22")</f>
        <v>1T22</v>
      </c>
      <c r="T123" s="52" t="str">
        <f>IF(Menu!$G$10="PORTUGUÊS","2T22","2Q22")</f>
        <v>2T22</v>
      </c>
      <c r="U123" s="52" t="str">
        <f>IF(Menu!$G$10="PORTUGUÊS","3T22","3Q22")</f>
        <v>3T22</v>
      </c>
      <c r="V123" s="52" t="str">
        <f>IF(Menu!$G$10="PORTUGUÊS","4T22","4Q22")</f>
        <v>4T22</v>
      </c>
      <c r="W123" s="52" t="str">
        <f>IF(Menu!$G$10="PORTUGUÊS","1T23","1Q23")</f>
        <v>1T23</v>
      </c>
      <c r="X123" s="52" t="str">
        <f>IF(Menu!$G$10="PORTUGUÊS","2T23","2Q23")</f>
        <v>2T23</v>
      </c>
      <c r="Y123" s="52" t="str">
        <f>IF(Menu!$G$10="PORTUGUÊS","3T23","3Q23")</f>
        <v>3T23</v>
      </c>
      <c r="Z123" s="52" t="str">
        <f>IF(Menu!$G$10="PORTUGUÊS","4T23","4Q23")</f>
        <v>4T23</v>
      </c>
      <c r="AA123" s="52" t="str">
        <f>IF(Menu!$G$10="PORTUGUÊS","1T24","1Q24")</f>
        <v>1T24</v>
      </c>
      <c r="AB123" s="52" t="str">
        <f>IF(Menu!$G$10="PORTUGUÊS","2T24","2Q24")</f>
        <v>2T24</v>
      </c>
      <c r="AC123" s="52" t="str">
        <f>IF(Menu!$G$10="PORTUGUÊS","3T24","3Q24")</f>
        <v>3T24</v>
      </c>
      <c r="AD123" s="52" t="str">
        <f>IF(Menu!$G$10="PORTUGUÊS","4T24","4Q24")</f>
        <v>4T24</v>
      </c>
      <c r="AE123" s="52" t="str">
        <f>$AE$7</f>
        <v>1T25</v>
      </c>
      <c r="AF123" s="52" t="str">
        <f>IF(Menu!$G$10="PORTUGUÊS","2T25","2Q25")</f>
        <v>2T25</v>
      </c>
      <c r="AG123" s="52" t="str">
        <f>IF(Menu!$G$10="PORTUGUÊS","3T25","3Q25")</f>
        <v>3T25</v>
      </c>
      <c r="AH123" s="52" t="str">
        <f>IF(Menu!$G$10="PORTUGUÊS","4T25","4Q25")</f>
        <v>4T25</v>
      </c>
      <c r="AI123" s="52" t="str">
        <f>IF(Menu!$G$10="PORTUGUÊS","1T26","1Q26")</f>
        <v>1T26</v>
      </c>
      <c r="AJ123" s="52" t="str">
        <f>IF(Menu!$G$10="PORTUGUÊS","2T26","2Q26")</f>
        <v>2T26</v>
      </c>
      <c r="AK123" s="49"/>
      <c r="AL123" s="52">
        <f t="shared" ref="AL123:AQ123" si="406">AL100</f>
        <v>2017</v>
      </c>
      <c r="AM123" s="52">
        <f t="shared" si="406"/>
        <v>2018</v>
      </c>
      <c r="AN123" s="52">
        <f t="shared" si="406"/>
        <v>2019</v>
      </c>
      <c r="AO123" s="52">
        <f t="shared" si="406"/>
        <v>2020</v>
      </c>
      <c r="AP123" s="52">
        <f t="shared" si="406"/>
        <v>2021</v>
      </c>
      <c r="AQ123" s="52">
        <f t="shared" si="406"/>
        <v>2022</v>
      </c>
      <c r="AR123" s="52">
        <f t="shared" ref="AR123:AS123" si="407">AR100</f>
        <v>2023</v>
      </c>
      <c r="AS123" s="52">
        <f t="shared" si="407"/>
        <v>2024</v>
      </c>
      <c r="AT123" s="52">
        <v>2025</v>
      </c>
      <c r="AU123" s="52">
        <f>AU7</f>
        <v>2026</v>
      </c>
    </row>
    <row r="124" spans="1:47" s="28" customFormat="1" ht="13.5" customHeight="1" collapsed="1">
      <c r="A124" s="29" t="s">
        <v>49</v>
      </c>
      <c r="B124" s="29" t="s">
        <v>50</v>
      </c>
      <c r="C124" s="29" t="s">
        <v>0</v>
      </c>
      <c r="D124" s="29" t="s">
        <v>13</v>
      </c>
      <c r="E124" s="29"/>
      <c r="F124" s="32" t="str">
        <f>IF(Menu!$G$10="English",A124,B124)</f>
        <v>Canteiros de obra ativos</v>
      </c>
      <c r="G124" s="32" t="str">
        <f>IF(Menu!$G$10="English",C124,D124)</f>
        <v>Unidade</v>
      </c>
      <c r="H124" s="40">
        <f t="shared" ref="H124:O124" si="408">SUM(H125:H127)</f>
        <v>21</v>
      </c>
      <c r="I124" s="40">
        <f t="shared" si="408"/>
        <v>18</v>
      </c>
      <c r="J124" s="40">
        <f t="shared" si="408"/>
        <v>19</v>
      </c>
      <c r="K124" s="40">
        <f t="shared" si="408"/>
        <v>21</v>
      </c>
      <c r="L124" s="40">
        <f t="shared" si="408"/>
        <v>22</v>
      </c>
      <c r="M124" s="40">
        <f t="shared" si="408"/>
        <v>21</v>
      </c>
      <c r="N124" s="40">
        <f t="shared" si="408"/>
        <v>21</v>
      </c>
      <c r="O124" s="40">
        <f t="shared" si="408"/>
        <v>25</v>
      </c>
      <c r="P124" s="40">
        <f t="shared" ref="P124" si="409">SUM(P125:P127)</f>
        <v>20</v>
      </c>
      <c r="Q124" s="40">
        <f t="shared" ref="Q124:V124" si="410">SUM(Q125:Q127)</f>
        <v>23</v>
      </c>
      <c r="R124" s="40">
        <f t="shared" si="410"/>
        <v>24</v>
      </c>
      <c r="S124" s="40">
        <f t="shared" si="410"/>
        <v>25</v>
      </c>
      <c r="T124" s="40">
        <f t="shared" si="410"/>
        <v>22</v>
      </c>
      <c r="U124" s="40">
        <f t="shared" si="410"/>
        <v>21</v>
      </c>
      <c r="V124" s="40">
        <f t="shared" si="410"/>
        <v>20</v>
      </c>
      <c r="W124" s="40">
        <f t="shared" ref="W124:X124" si="411">SUM(W125:W127)</f>
        <v>19</v>
      </c>
      <c r="X124" s="40">
        <f t="shared" si="411"/>
        <v>21</v>
      </c>
      <c r="Y124" s="40">
        <f t="shared" ref="Y124:Z124" si="412">SUM(Y125:Y127)</f>
        <v>19</v>
      </c>
      <c r="Z124" s="40">
        <f t="shared" si="412"/>
        <v>17</v>
      </c>
      <c r="AA124" s="40">
        <f t="shared" ref="AA124:AB124" si="413">SUM(AA125:AA127)</f>
        <v>18</v>
      </c>
      <c r="AB124" s="40">
        <f t="shared" si="413"/>
        <v>24</v>
      </c>
      <c r="AC124" s="40">
        <f t="shared" ref="AC124:AD124" si="414">SUM(AC125:AC127)</f>
        <v>27</v>
      </c>
      <c r="AD124" s="40">
        <f t="shared" si="414"/>
        <v>28</v>
      </c>
      <c r="AE124" s="40">
        <f t="shared" ref="AE124:AF124" si="415">SUM(AE125:AE127)</f>
        <v>19</v>
      </c>
      <c r="AF124" s="40">
        <f t="shared" si="415"/>
        <v>18</v>
      </c>
      <c r="AG124" s="40">
        <f t="shared" ref="AG124:AH124" si="416">SUM(AG125:AG127)</f>
        <v>18</v>
      </c>
      <c r="AH124" s="40">
        <f t="shared" si="416"/>
        <v>20</v>
      </c>
      <c r="AI124" s="40">
        <f t="shared" ref="AI124:AJ124" si="417">SUM(AI125:AI127)</f>
        <v>20</v>
      </c>
      <c r="AJ124" s="40">
        <f t="shared" si="417"/>
        <v>20</v>
      </c>
      <c r="AK124" s="16"/>
      <c r="AL124" s="40">
        <f>SUM(AL125:AL128)</f>
        <v>21</v>
      </c>
      <c r="AM124" s="40">
        <f>SUM(AM125:AM128)</f>
        <v>18</v>
      </c>
      <c r="AN124" s="40">
        <f>SUM(AN125:AN128)</f>
        <v>19</v>
      </c>
      <c r="AO124" s="40">
        <f>SUM(AO125:AO128)</f>
        <v>21</v>
      </c>
      <c r="AP124" s="40">
        <f>SUM(AP125:AP128)</f>
        <v>24</v>
      </c>
      <c r="AQ124" s="40">
        <f>SUM(AQ125:AQ127)</f>
        <v>20</v>
      </c>
      <c r="AR124" s="40">
        <f>SUM(AR125:AR127)</f>
        <v>17</v>
      </c>
      <c r="AS124" s="40">
        <f>SUM(AS125:AS127)</f>
        <v>28</v>
      </c>
      <c r="AT124" s="40">
        <f>SUM(AT125:AT127)</f>
        <v>20</v>
      </c>
      <c r="AU124" s="40">
        <f>SUM(AU125:AU127)</f>
        <v>20</v>
      </c>
    </row>
    <row r="125" spans="1:47" ht="13.5" hidden="1" customHeight="1" outlineLevel="1">
      <c r="A125" s="26" t="s">
        <v>334</v>
      </c>
      <c r="B125" s="26" t="s">
        <v>331</v>
      </c>
      <c r="C125" s="26" t="s">
        <v>0</v>
      </c>
      <c r="D125" s="26" t="s">
        <v>13</v>
      </c>
      <c r="E125" s="26" t="s">
        <v>234</v>
      </c>
      <c r="F125" s="30" t="str">
        <f>IF(Menu!$G$10="English",A125,B125)</f>
        <v>Incorporadora</v>
      </c>
      <c r="G125" s="27" t="str">
        <f>IF(Menu!$G$10="English",C125,D125)</f>
        <v>Unidade</v>
      </c>
      <c r="H125" s="41">
        <v>14</v>
      </c>
      <c r="I125" s="41">
        <v>15</v>
      </c>
      <c r="J125" s="41">
        <v>13</v>
      </c>
      <c r="K125" s="41">
        <v>14</v>
      </c>
      <c r="L125" s="41">
        <v>15</v>
      </c>
      <c r="M125" s="41">
        <v>15</v>
      </c>
      <c r="N125" s="41">
        <v>15</v>
      </c>
      <c r="O125" s="41">
        <v>18</v>
      </c>
      <c r="P125" s="41">
        <v>14</v>
      </c>
      <c r="Q125" s="41">
        <v>17</v>
      </c>
      <c r="R125" s="41">
        <v>18</v>
      </c>
      <c r="S125" s="41">
        <v>18</v>
      </c>
      <c r="T125" s="41">
        <v>17</v>
      </c>
      <c r="U125" s="41">
        <v>16</v>
      </c>
      <c r="V125" s="41">
        <v>15</v>
      </c>
      <c r="W125" s="41">
        <v>15</v>
      </c>
      <c r="X125" s="41">
        <v>15</v>
      </c>
      <c r="Y125" s="41">
        <v>14</v>
      </c>
      <c r="Z125" s="41">
        <v>12</v>
      </c>
      <c r="AA125" s="41">
        <v>13</v>
      </c>
      <c r="AB125" s="41">
        <v>16</v>
      </c>
      <c r="AC125" s="41">
        <v>18</v>
      </c>
      <c r="AD125" s="41">
        <v>19</v>
      </c>
      <c r="AE125" s="41">
        <v>12</v>
      </c>
      <c r="AF125" s="41">
        <v>11</v>
      </c>
      <c r="AG125" s="41">
        <v>12</v>
      </c>
      <c r="AH125" s="41">
        <v>13</v>
      </c>
      <c r="AI125" s="41">
        <v>14</v>
      </c>
      <c r="AJ125" s="41">
        <v>14</v>
      </c>
      <c r="AK125" s="14"/>
      <c r="AL125" s="41">
        <f>H125</f>
        <v>14</v>
      </c>
      <c r="AM125" s="41">
        <f>I125</f>
        <v>15</v>
      </c>
      <c r="AN125" s="41">
        <f>J125</f>
        <v>13</v>
      </c>
      <c r="AO125" s="41">
        <f>N125</f>
        <v>15</v>
      </c>
      <c r="AP125" s="41">
        <f>R125</f>
        <v>18</v>
      </c>
      <c r="AQ125" s="41">
        <f>V125</f>
        <v>15</v>
      </c>
      <c r="AR125" s="41">
        <f>Z125</f>
        <v>12</v>
      </c>
      <c r="AS125" s="41">
        <f>AD125</f>
        <v>19</v>
      </c>
      <c r="AT125" s="41">
        <f>AH125</f>
        <v>13</v>
      </c>
      <c r="AU125" s="41">
        <f>AJ125</f>
        <v>14</v>
      </c>
    </row>
    <row r="126" spans="1:47" ht="13.5" hidden="1" customHeight="1" outlineLevel="1">
      <c r="A126" s="26" t="s">
        <v>187</v>
      </c>
      <c r="B126" s="26" t="s">
        <v>332</v>
      </c>
      <c r="C126" s="26" t="s">
        <v>0</v>
      </c>
      <c r="D126" s="26" t="s">
        <v>13</v>
      </c>
      <c r="E126" s="26" t="s">
        <v>235</v>
      </c>
      <c r="F126" s="30" t="str">
        <f>IF(Menu!$G$10="English",A126,B126)</f>
        <v>Urbanizadora</v>
      </c>
      <c r="G126" s="27" t="str">
        <f>IF(Menu!$G$10="English",C126,D126)</f>
        <v>Unidade</v>
      </c>
      <c r="H126" s="41">
        <v>7</v>
      </c>
      <c r="I126" s="41">
        <v>3</v>
      </c>
      <c r="J126" s="41">
        <v>5</v>
      </c>
      <c r="K126" s="41">
        <v>6</v>
      </c>
      <c r="L126" s="41">
        <v>5</v>
      </c>
      <c r="M126" s="41">
        <v>4</v>
      </c>
      <c r="N126" s="41">
        <v>4</v>
      </c>
      <c r="O126" s="41">
        <v>5</v>
      </c>
      <c r="P126" s="41">
        <v>5</v>
      </c>
      <c r="Q126" s="41">
        <v>5</v>
      </c>
      <c r="R126" s="41">
        <v>5</v>
      </c>
      <c r="S126" s="41">
        <v>5</v>
      </c>
      <c r="T126" s="41">
        <v>3</v>
      </c>
      <c r="U126" s="41">
        <v>3</v>
      </c>
      <c r="V126" s="41">
        <v>2</v>
      </c>
      <c r="W126" s="41">
        <v>2</v>
      </c>
      <c r="X126" s="41">
        <v>4</v>
      </c>
      <c r="Y126" s="41">
        <v>3</v>
      </c>
      <c r="Z126" s="41">
        <v>3</v>
      </c>
      <c r="AA126" s="41">
        <v>3</v>
      </c>
      <c r="AB126" s="41">
        <v>6</v>
      </c>
      <c r="AC126" s="41">
        <v>6</v>
      </c>
      <c r="AD126" s="41">
        <v>6</v>
      </c>
      <c r="AE126" s="41">
        <v>6</v>
      </c>
      <c r="AF126" s="41">
        <v>6</v>
      </c>
      <c r="AG126" s="41">
        <v>5</v>
      </c>
      <c r="AH126" s="41">
        <v>5</v>
      </c>
      <c r="AI126" s="41">
        <v>4</v>
      </c>
      <c r="AJ126" s="41">
        <v>3</v>
      </c>
      <c r="AK126" s="14"/>
      <c r="AL126" s="41">
        <f>H126</f>
        <v>7</v>
      </c>
      <c r="AM126" s="41">
        <f>I126</f>
        <v>3</v>
      </c>
      <c r="AN126" s="41">
        <f>J126</f>
        <v>5</v>
      </c>
      <c r="AO126" s="41">
        <f>N126</f>
        <v>4</v>
      </c>
      <c r="AP126" s="41">
        <f>R126</f>
        <v>5</v>
      </c>
      <c r="AQ126" s="41">
        <f>V126</f>
        <v>2</v>
      </c>
      <c r="AR126" s="41">
        <f t="shared" ref="AR126:AR127" si="418">Z126</f>
        <v>3</v>
      </c>
      <c r="AS126" s="41">
        <f>AD126</f>
        <v>6</v>
      </c>
      <c r="AT126" s="41">
        <f>AH126</f>
        <v>5</v>
      </c>
      <c r="AU126" s="41">
        <f t="shared" ref="AU126:AU127" si="419">AJ126</f>
        <v>3</v>
      </c>
    </row>
    <row r="127" spans="1:47" ht="13.5" hidden="1" customHeight="1" outlineLevel="1">
      <c r="A127" s="26" t="s">
        <v>333</v>
      </c>
      <c r="B127" s="26" t="s">
        <v>333</v>
      </c>
      <c r="C127" s="26" t="s">
        <v>0</v>
      </c>
      <c r="D127" s="26" t="s">
        <v>13</v>
      </c>
      <c r="E127" s="26" t="s">
        <v>236</v>
      </c>
      <c r="F127" s="30" t="str">
        <f>IF(Menu!$G$10="English",A127,B127)</f>
        <v>Open</v>
      </c>
      <c r="G127" s="27" t="str">
        <f>IF(Menu!$G$10="English",C127,D127)</f>
        <v>Unidade</v>
      </c>
      <c r="H127" s="41">
        <v>0</v>
      </c>
      <c r="I127" s="41">
        <v>0</v>
      </c>
      <c r="J127" s="41">
        <v>1</v>
      </c>
      <c r="K127" s="41">
        <v>1</v>
      </c>
      <c r="L127" s="41">
        <v>2</v>
      </c>
      <c r="M127" s="41">
        <v>2</v>
      </c>
      <c r="N127" s="41">
        <v>2</v>
      </c>
      <c r="O127" s="41">
        <v>2</v>
      </c>
      <c r="P127" s="41">
        <v>1</v>
      </c>
      <c r="Q127" s="41">
        <v>1</v>
      </c>
      <c r="R127" s="41">
        <v>1</v>
      </c>
      <c r="S127" s="41">
        <v>2</v>
      </c>
      <c r="T127" s="41">
        <v>2</v>
      </c>
      <c r="U127" s="41">
        <v>2</v>
      </c>
      <c r="V127" s="41">
        <v>3</v>
      </c>
      <c r="W127" s="41">
        <v>2</v>
      </c>
      <c r="X127" s="41">
        <v>2</v>
      </c>
      <c r="Y127" s="41">
        <v>2</v>
      </c>
      <c r="Z127" s="41">
        <v>2</v>
      </c>
      <c r="AA127" s="41">
        <v>2</v>
      </c>
      <c r="AB127" s="41">
        <v>2</v>
      </c>
      <c r="AC127" s="41">
        <v>3</v>
      </c>
      <c r="AD127" s="41">
        <v>3</v>
      </c>
      <c r="AE127" s="41">
        <v>1</v>
      </c>
      <c r="AF127" s="41">
        <v>1</v>
      </c>
      <c r="AG127" s="41">
        <v>1</v>
      </c>
      <c r="AH127" s="41">
        <v>2</v>
      </c>
      <c r="AI127" s="41">
        <v>2</v>
      </c>
      <c r="AJ127" s="41">
        <v>3</v>
      </c>
      <c r="AK127" s="14"/>
      <c r="AL127" s="41">
        <f>H127</f>
        <v>0</v>
      </c>
      <c r="AM127" s="41">
        <f>I127</f>
        <v>0</v>
      </c>
      <c r="AN127" s="41">
        <f>J127</f>
        <v>1</v>
      </c>
      <c r="AO127" s="41">
        <f>N127</f>
        <v>2</v>
      </c>
      <c r="AP127" s="41">
        <f>R127</f>
        <v>1</v>
      </c>
      <c r="AQ127" s="41">
        <f>V127</f>
        <v>3</v>
      </c>
      <c r="AR127" s="41">
        <f t="shared" si="418"/>
        <v>2</v>
      </c>
      <c r="AS127" s="41">
        <f>AD127</f>
        <v>3</v>
      </c>
      <c r="AT127" s="41">
        <f>AH127</f>
        <v>2</v>
      </c>
      <c r="AU127" s="41">
        <f t="shared" si="419"/>
        <v>3</v>
      </c>
    </row>
    <row r="128" spans="1:47" ht="13.5" customHeight="1"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4"/>
      <c r="AL128" s="11"/>
      <c r="AM128" s="11"/>
      <c r="AN128" s="11"/>
      <c r="AO128" s="11"/>
      <c r="AP128" s="11"/>
      <c r="AQ128" s="102"/>
      <c r="AR128" s="102"/>
      <c r="AS128" s="102"/>
      <c r="AT128" s="102"/>
      <c r="AU128" s="102"/>
    </row>
    <row r="129" spans="1:47" ht="13.5" customHeight="1"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4"/>
      <c r="AL129" s="11"/>
      <c r="AM129" s="11"/>
      <c r="AN129" s="11"/>
      <c r="AO129" s="11"/>
      <c r="AP129" s="11"/>
      <c r="AQ129" s="107"/>
      <c r="AR129" s="107"/>
      <c r="AS129" s="107"/>
      <c r="AT129" s="107"/>
      <c r="AU129" s="107"/>
    </row>
    <row r="130" spans="1:47" ht="13.5" customHeight="1">
      <c r="A130" s="26" t="s">
        <v>148</v>
      </c>
      <c r="B130" s="26" t="s">
        <v>147</v>
      </c>
      <c r="F130" s="28" t="str">
        <f>IF(Menu!$G$10="English",A130,B130)</f>
        <v>OPERACIONAIS &amp; FINANCEIROS | ENTREGAS</v>
      </c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  <c r="AI130" s="97"/>
      <c r="AJ130" s="97"/>
      <c r="AK130" s="14"/>
      <c r="AL130" s="11"/>
      <c r="AM130" s="11"/>
      <c r="AN130" s="11"/>
      <c r="AO130" s="11"/>
      <c r="AP130" s="11"/>
      <c r="AQ130" s="97"/>
      <c r="AR130" s="97"/>
      <c r="AS130" s="97"/>
      <c r="AT130" s="97"/>
      <c r="AU130" s="97"/>
    </row>
    <row r="131" spans="1:47" ht="13.5" customHeight="1">
      <c r="A131" s="26" t="s">
        <v>12</v>
      </c>
      <c r="B131" s="26" t="s">
        <v>11</v>
      </c>
      <c r="C131" s="26" t="s">
        <v>0</v>
      </c>
      <c r="D131" s="26" t="s">
        <v>13</v>
      </c>
      <c r="F131" s="50" t="str">
        <f>IF(Menu!$G$10="English",A131,B131)</f>
        <v>Itens</v>
      </c>
      <c r="G131" s="51" t="str">
        <f>G123</f>
        <v>Unidade</v>
      </c>
      <c r="H131" s="52">
        <f>H123</f>
        <v>2017</v>
      </c>
      <c r="I131" s="52">
        <f t="shared" ref="I131:J131" si="420">I123</f>
        <v>2018</v>
      </c>
      <c r="J131" s="52">
        <f t="shared" si="420"/>
        <v>2019</v>
      </c>
      <c r="K131" s="52" t="str">
        <f>IF(Menu!$G$10="PORTUGUÊS","1T20","1Q20")</f>
        <v>1T20</v>
      </c>
      <c r="L131" s="52" t="str">
        <f>IF(Menu!$G$10="PORTUGUÊS","2T20","2Q20")</f>
        <v>2T20</v>
      </c>
      <c r="M131" s="52" t="str">
        <f>IF(Menu!$G$10="PORTUGUÊS","3T20","3Q20")</f>
        <v>3T20</v>
      </c>
      <c r="N131" s="52" t="str">
        <f>IF(Menu!$G$10="PORTUGUÊS","4T20","4Q20")</f>
        <v>4T20</v>
      </c>
      <c r="O131" s="52" t="str">
        <f>IF(Menu!$G$10="PORTUGUÊS","1T21","1Q21")</f>
        <v>1T21</v>
      </c>
      <c r="P131" s="52" t="str">
        <f>IF(Menu!$G$10="PORTUGUÊS","2T21","2Q21")</f>
        <v>2T21</v>
      </c>
      <c r="Q131" s="52" t="str">
        <f>IF(Menu!$G$10="PORTUGUÊS","3T21","3Q21")</f>
        <v>3T21</v>
      </c>
      <c r="R131" s="52" t="str">
        <f>IF(Menu!$G$10="PORTUGUÊS","4T21","4Q21")</f>
        <v>4T21</v>
      </c>
      <c r="S131" s="52" t="str">
        <f>IF(Menu!$G$10="PORTUGUÊS","1T22","1Q22")</f>
        <v>1T22</v>
      </c>
      <c r="T131" s="52" t="str">
        <f>IF(Menu!$G$10="PORTUGUÊS","2T22","2Q22")</f>
        <v>2T22</v>
      </c>
      <c r="U131" s="52" t="str">
        <f>IF(Menu!$G$10="PORTUGUÊS","3T22","3Q22")</f>
        <v>3T22</v>
      </c>
      <c r="V131" s="52" t="str">
        <f>IF(Menu!$G$10="PORTUGUÊS","4T22","4Q22")</f>
        <v>4T22</v>
      </c>
      <c r="W131" s="52" t="str">
        <f>IF(Menu!$G$10="PORTUGUÊS","1T23","1Q23")</f>
        <v>1T23</v>
      </c>
      <c r="X131" s="52" t="str">
        <f>IF(Menu!$G$10="PORTUGUÊS","2T23","2Q23")</f>
        <v>2T23</v>
      </c>
      <c r="Y131" s="52" t="str">
        <f>IF(Menu!$G$10="PORTUGUÊS","3T23","3Q23")</f>
        <v>3T23</v>
      </c>
      <c r="Z131" s="52" t="str">
        <f>IF(Menu!$G$10="PORTUGUÊS","4T23","4Q23")</f>
        <v>4T23</v>
      </c>
      <c r="AA131" s="52" t="str">
        <f>IF(Menu!$G$10="PORTUGUÊS","1T24","1Q24")</f>
        <v>1T24</v>
      </c>
      <c r="AB131" s="160" t="str">
        <f>IF(Menu!$G$10="PORTUGUÊS","2T24","2Q24")</f>
        <v>2T24</v>
      </c>
      <c r="AC131" s="160" t="str">
        <f>IF(Menu!$G$10="PORTUGUÊS","3T24","3Q24")</f>
        <v>3T24</v>
      </c>
      <c r="AD131" s="52" t="str">
        <f>IF(Menu!$G$10="PORTUGUÊS","4T24","4Q24")</f>
        <v>4T24</v>
      </c>
      <c r="AE131" s="52" t="str">
        <f>$AE$7</f>
        <v>1T25</v>
      </c>
      <c r="AF131" s="52" t="str">
        <f>IF(Menu!$G$10="PORTUGUÊS","2T25","2Q25")</f>
        <v>2T25</v>
      </c>
      <c r="AG131" s="52" t="str">
        <f>IF(Menu!$G$10="PORTUGUÊS","3T25","3Q25")</f>
        <v>3T25</v>
      </c>
      <c r="AH131" s="52" t="str">
        <f>IF(Menu!$G$10="PORTUGUÊS","4T25","4Q25")</f>
        <v>4T25</v>
      </c>
      <c r="AI131" s="52" t="str">
        <f>IF(Menu!$G$10="PORTUGUÊS","1T26","1Q26")</f>
        <v>1T26</v>
      </c>
      <c r="AJ131" s="52" t="str">
        <f>IF(Menu!$G$10="PORTUGUÊS","2T26","2Q26")</f>
        <v>2T26</v>
      </c>
      <c r="AK131" s="49"/>
      <c r="AL131" s="52">
        <f>AL123</f>
        <v>2017</v>
      </c>
      <c r="AM131" s="52">
        <f t="shared" ref="AM131:AQ131" si="421">AM123</f>
        <v>2018</v>
      </c>
      <c r="AN131" s="52">
        <f t="shared" si="421"/>
        <v>2019</v>
      </c>
      <c r="AO131" s="52">
        <f t="shared" si="421"/>
        <v>2020</v>
      </c>
      <c r="AP131" s="52">
        <f t="shared" si="421"/>
        <v>2021</v>
      </c>
      <c r="AQ131" s="52">
        <f t="shared" si="421"/>
        <v>2022</v>
      </c>
      <c r="AR131" s="52">
        <f t="shared" ref="AR131:AS131" si="422">AR123</f>
        <v>2023</v>
      </c>
      <c r="AS131" s="52">
        <f t="shared" si="422"/>
        <v>2024</v>
      </c>
      <c r="AT131" s="52">
        <v>2025</v>
      </c>
      <c r="AU131" s="52">
        <f>AU7</f>
        <v>2026</v>
      </c>
    </row>
    <row r="132" spans="1:47" s="28" customFormat="1" ht="13.5" customHeight="1" collapsed="1">
      <c r="A132" s="29" t="s">
        <v>111</v>
      </c>
      <c r="B132" s="29" t="s">
        <v>110</v>
      </c>
      <c r="C132" s="29" t="s">
        <v>2</v>
      </c>
      <c r="D132" s="29" t="s">
        <v>16</v>
      </c>
      <c r="E132" s="29"/>
      <c r="F132" s="32" t="str">
        <f>IF(Menu!$G$10="English",A132,B132)</f>
        <v>VGV dos projetos entregues (total)</v>
      </c>
      <c r="G132" s="32" t="str">
        <f>IF(Menu!$G$10="English",C132,D132)</f>
        <v>R$ milhares</v>
      </c>
      <c r="H132" s="40">
        <f t="shared" ref="H132:O132" si="423">SUM(H133:H135)</f>
        <v>484030</v>
      </c>
      <c r="I132" s="40">
        <f t="shared" si="423"/>
        <v>424107.88348934986</v>
      </c>
      <c r="J132" s="40">
        <f t="shared" si="423"/>
        <v>693500.90625</v>
      </c>
      <c r="K132" s="40">
        <f t="shared" si="423"/>
        <v>0</v>
      </c>
      <c r="L132" s="40">
        <f t="shared" si="423"/>
        <v>64640</v>
      </c>
      <c r="M132" s="40">
        <f t="shared" si="423"/>
        <v>185381.02408076188</v>
      </c>
      <c r="N132" s="40">
        <f t="shared" si="423"/>
        <v>37854.103181740509</v>
      </c>
      <c r="O132" s="40">
        <f t="shared" si="423"/>
        <v>0</v>
      </c>
      <c r="P132" s="40">
        <f t="shared" ref="P132:Q132" si="424">SUM(P133:P135)</f>
        <v>120598.74901077693</v>
      </c>
      <c r="Q132" s="40">
        <f t="shared" si="424"/>
        <v>192805.84210526315</v>
      </c>
      <c r="R132" s="40">
        <f t="shared" ref="R132:S132" si="425">SUM(R133:R135)</f>
        <v>0</v>
      </c>
      <c r="S132" s="40">
        <f t="shared" si="425"/>
        <v>136472</v>
      </c>
      <c r="T132" s="40">
        <f t="shared" ref="T132:U132" si="426">SUM(T133:T135)</f>
        <v>81130</v>
      </c>
      <c r="U132" s="40">
        <f t="shared" si="426"/>
        <v>136557</v>
      </c>
      <c r="V132" s="40">
        <f t="shared" ref="V132:W132" si="427">SUM(V133:V135)</f>
        <v>611211</v>
      </c>
      <c r="W132" s="40">
        <f t="shared" si="427"/>
        <v>111657.9345789474</v>
      </c>
      <c r="X132" s="40">
        <f t="shared" ref="X132:Y132" si="428">SUM(X133:X135)</f>
        <v>117157.65700000001</v>
      </c>
      <c r="Y132" s="40">
        <f t="shared" si="428"/>
        <v>342333.49216273997</v>
      </c>
      <c r="Z132" s="40">
        <f t="shared" ref="Z132:AB132" si="429">SUM(Z133:Z135)</f>
        <v>115170</v>
      </c>
      <c r="AA132" s="40">
        <f t="shared" si="429"/>
        <v>93933</v>
      </c>
      <c r="AB132" s="40">
        <f t="shared" si="429"/>
        <v>0</v>
      </c>
      <c r="AC132" s="40">
        <f t="shared" ref="AC132:AD132" si="430">SUM(AC133:AC135)</f>
        <v>55523</v>
      </c>
      <c r="AD132" s="40">
        <f t="shared" si="430"/>
        <v>743668</v>
      </c>
      <c r="AE132" s="40">
        <f t="shared" ref="AE132:AF132" si="431">SUM(AE133:AE135)</f>
        <v>396331</v>
      </c>
      <c r="AF132" s="40">
        <f t="shared" si="431"/>
        <v>186335</v>
      </c>
      <c r="AG132" s="40">
        <f t="shared" ref="AG132:AH132" si="432">SUM(AG133:AG135)</f>
        <v>45125</v>
      </c>
      <c r="AH132" s="40">
        <f t="shared" si="432"/>
        <v>174773</v>
      </c>
      <c r="AI132" s="40">
        <f>SUM(AI133:AI135)</f>
        <v>100340</v>
      </c>
      <c r="AJ132" s="40">
        <f>SUM(AJ133:AJ135)</f>
        <v>1017638</v>
      </c>
      <c r="AK132" s="16"/>
      <c r="AL132" s="40">
        <f>SUM(AL133:AL136)</f>
        <v>484030</v>
      </c>
      <c r="AM132" s="40">
        <f>SUM(AM133:AM136)</f>
        <v>424107.88348934986</v>
      </c>
      <c r="AN132" s="40">
        <f>SUM(AN133:AN136)</f>
        <v>693500.90625</v>
      </c>
      <c r="AO132" s="40">
        <f>SUM(AO133:AO136)</f>
        <v>287875.12726250238</v>
      </c>
      <c r="AP132" s="40">
        <f>SUM(AP133:AP136)</f>
        <v>313404.59111604007</v>
      </c>
      <c r="AQ132" s="40">
        <f t="shared" ref="AQ132:AR132" si="433">SUM(AQ133:AQ135)</f>
        <v>965370</v>
      </c>
      <c r="AR132" s="40">
        <f t="shared" si="433"/>
        <v>686319.08374168735</v>
      </c>
      <c r="AS132" s="40">
        <f t="shared" ref="AS132:AT132" si="434">SUM(AS133:AS135)</f>
        <v>893124</v>
      </c>
      <c r="AT132" s="40">
        <f t="shared" si="434"/>
        <v>802564</v>
      </c>
      <c r="AU132" s="40">
        <f t="shared" ref="AU132" si="435">SUM(AU133:AU135)</f>
        <v>1117978</v>
      </c>
    </row>
    <row r="133" spans="1:47" ht="13.5" hidden="1" customHeight="1" outlineLevel="1">
      <c r="A133" s="26" t="s">
        <v>334</v>
      </c>
      <c r="B133" s="26" t="s">
        <v>331</v>
      </c>
      <c r="C133" s="26" t="s">
        <v>2</v>
      </c>
      <c r="D133" s="26" t="s">
        <v>16</v>
      </c>
      <c r="E133" s="26" t="s">
        <v>237</v>
      </c>
      <c r="F133" s="30" t="str">
        <f>IF(Menu!$G$10="English",A133,B133)</f>
        <v>Incorporadora</v>
      </c>
      <c r="G133" s="27" t="str">
        <f>IF(Menu!$G$10="English",C133,D133)</f>
        <v>R$ milhares</v>
      </c>
      <c r="H133" s="41">
        <v>484030</v>
      </c>
      <c r="I133" s="41">
        <v>276808.32502981916</v>
      </c>
      <c r="J133" s="41">
        <v>693500.90625</v>
      </c>
      <c r="K133" s="41">
        <v>0</v>
      </c>
      <c r="L133" s="41">
        <v>0</v>
      </c>
      <c r="M133" s="41">
        <v>143399.4788547619</v>
      </c>
      <c r="N133" s="41">
        <v>37854.103181740509</v>
      </c>
      <c r="O133" s="41">
        <v>0</v>
      </c>
      <c r="P133" s="41">
        <v>120598.74901077693</v>
      </c>
      <c r="Q133" s="41">
        <v>192805.84210526315</v>
      </c>
      <c r="R133" s="41">
        <v>0</v>
      </c>
      <c r="S133" s="41">
        <v>58320</v>
      </c>
      <c r="T133" s="41">
        <v>0</v>
      </c>
      <c r="U133" s="41">
        <v>136557</v>
      </c>
      <c r="V133" s="41">
        <v>544914</v>
      </c>
      <c r="W133" s="41">
        <v>69762.934578947403</v>
      </c>
      <c r="X133" s="41">
        <v>117157.65700000001</v>
      </c>
      <c r="Y133" s="41">
        <v>264612.49216273997</v>
      </c>
      <c r="Z133" s="41">
        <v>115170</v>
      </c>
      <c r="AA133" s="41">
        <v>93933</v>
      </c>
      <c r="AB133" s="41">
        <v>0</v>
      </c>
      <c r="AC133" s="41">
        <v>55523</v>
      </c>
      <c r="AD133" s="41">
        <v>633885</v>
      </c>
      <c r="AE133" s="41">
        <v>396331</v>
      </c>
      <c r="AF133" s="41">
        <v>186335</v>
      </c>
      <c r="AG133" s="41">
        <v>0</v>
      </c>
      <c r="AH133" s="41">
        <v>0</v>
      </c>
      <c r="AI133" s="41">
        <v>0</v>
      </c>
      <c r="AJ133" s="41">
        <v>938878</v>
      </c>
      <c r="AK133" s="16"/>
      <c r="AL133" s="41">
        <f>H133</f>
        <v>484030</v>
      </c>
      <c r="AM133" s="41">
        <f>I133</f>
        <v>276808.32502981916</v>
      </c>
      <c r="AN133" s="41">
        <f>J133</f>
        <v>693500.90625</v>
      </c>
      <c r="AO133" s="41">
        <f>SUM(K133:N133)</f>
        <v>181253.5820365024</v>
      </c>
      <c r="AP133" s="41">
        <f>SUM(O133:R133)</f>
        <v>313404.59111604007</v>
      </c>
      <c r="AQ133" s="41">
        <f>SUM(S133:V133)</f>
        <v>739791</v>
      </c>
      <c r="AR133" s="41">
        <f>SUM(W133:Z133)</f>
        <v>566703.08374168735</v>
      </c>
      <c r="AS133" s="41">
        <f>AA133+AB133+AC133+AD133</f>
        <v>783341</v>
      </c>
      <c r="AT133" s="41">
        <f>AE133+AF133+AG133+AH133</f>
        <v>582666</v>
      </c>
      <c r="AU133" s="41">
        <f>SUM(AI133:AJ133)</f>
        <v>938878</v>
      </c>
    </row>
    <row r="134" spans="1:47" ht="13.5" hidden="1" customHeight="1" outlineLevel="1">
      <c r="A134" s="26" t="s">
        <v>187</v>
      </c>
      <c r="B134" s="26" t="s">
        <v>332</v>
      </c>
      <c r="C134" s="26" t="s">
        <v>2</v>
      </c>
      <c r="D134" s="26" t="s">
        <v>16</v>
      </c>
      <c r="E134" s="26" t="s">
        <v>238</v>
      </c>
      <c r="F134" s="30" t="str">
        <f>IF(Menu!$G$10="English",A134,B134)</f>
        <v>Urbanizadora</v>
      </c>
      <c r="G134" s="27" t="str">
        <f>IF(Menu!$G$10="English",C134,D134)</f>
        <v>R$ milhares</v>
      </c>
      <c r="H134" s="41">
        <v>0</v>
      </c>
      <c r="I134" s="41">
        <v>147299.55845953067</v>
      </c>
      <c r="J134" s="41">
        <v>0</v>
      </c>
      <c r="K134" s="41">
        <v>0</v>
      </c>
      <c r="L134" s="41">
        <v>64640</v>
      </c>
      <c r="M134" s="41">
        <v>41981.545226000002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78152</v>
      </c>
      <c r="T134" s="41">
        <v>46190</v>
      </c>
      <c r="U134" s="41">
        <v>0</v>
      </c>
      <c r="V134" s="41">
        <v>66297</v>
      </c>
      <c r="W134" s="41">
        <v>0</v>
      </c>
      <c r="X134" s="41">
        <v>0</v>
      </c>
      <c r="Y134" s="41">
        <v>77721</v>
      </c>
      <c r="Z134" s="41">
        <v>0</v>
      </c>
      <c r="AA134" s="41">
        <v>0</v>
      </c>
      <c r="AB134" s="41">
        <v>0</v>
      </c>
      <c r="AC134" s="41">
        <v>0</v>
      </c>
      <c r="AD134" s="41">
        <v>109783</v>
      </c>
      <c r="AE134" s="41">
        <v>0</v>
      </c>
      <c r="AF134" s="41">
        <v>0</v>
      </c>
      <c r="AG134" s="41">
        <v>45125</v>
      </c>
      <c r="AH134" s="41">
        <v>174773</v>
      </c>
      <c r="AI134" s="41">
        <v>100340</v>
      </c>
      <c r="AJ134" s="41">
        <v>78760</v>
      </c>
      <c r="AK134" s="16"/>
      <c r="AL134" s="41">
        <f>H134</f>
        <v>0</v>
      </c>
      <c r="AM134" s="41">
        <f>I134</f>
        <v>147299.55845953067</v>
      </c>
      <c r="AN134" s="41">
        <f>J134</f>
        <v>0</v>
      </c>
      <c r="AO134" s="41">
        <f>SUM(K134:N134)</f>
        <v>106621.545226</v>
      </c>
      <c r="AP134" s="41">
        <f>SUM(O134:R134)</f>
        <v>0</v>
      </c>
      <c r="AQ134" s="41">
        <f>SUM(S134:V134)</f>
        <v>190639</v>
      </c>
      <c r="AR134" s="41">
        <f>SUM(W134:Z134)</f>
        <v>77721</v>
      </c>
      <c r="AS134" s="41">
        <f>AA134+AB134+AC134+AD134</f>
        <v>109783</v>
      </c>
      <c r="AT134" s="41">
        <f t="shared" ref="AT134:AT135" si="436">AE134+AF134+AG134+AH134</f>
        <v>219898</v>
      </c>
      <c r="AU134" s="41">
        <f t="shared" ref="AU134:AU135" si="437">SUM(AI134:AJ134)</f>
        <v>179100</v>
      </c>
    </row>
    <row r="135" spans="1:47" ht="13.5" hidden="1" customHeight="1" outlineLevel="1">
      <c r="A135" s="26" t="s">
        <v>333</v>
      </c>
      <c r="B135" s="26" t="s">
        <v>333</v>
      </c>
      <c r="C135" s="26" t="s">
        <v>2</v>
      </c>
      <c r="D135" s="26" t="s">
        <v>16</v>
      </c>
      <c r="E135" s="26" t="s">
        <v>239</v>
      </c>
      <c r="F135" s="30" t="str">
        <f>IF(Menu!$G$10="English",A135,B135)</f>
        <v>Open</v>
      </c>
      <c r="G135" s="27" t="str">
        <f>IF(Menu!$G$10="English",C135,D135)</f>
        <v>R$ milhares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34940</v>
      </c>
      <c r="U135" s="41">
        <v>0</v>
      </c>
      <c r="V135" s="41">
        <v>0</v>
      </c>
      <c r="W135" s="41">
        <v>41895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16"/>
      <c r="AL135" s="41">
        <f>H135</f>
        <v>0</v>
      </c>
      <c r="AM135" s="41">
        <f>I135</f>
        <v>0</v>
      </c>
      <c r="AN135" s="41">
        <f>J135</f>
        <v>0</v>
      </c>
      <c r="AO135" s="41">
        <f>SUM(K135:N135)</f>
        <v>0</v>
      </c>
      <c r="AP135" s="41">
        <f>SUM(O135:R135)</f>
        <v>0</v>
      </c>
      <c r="AQ135" s="41">
        <f>SUM(S135:V135)</f>
        <v>34940</v>
      </c>
      <c r="AR135" s="41">
        <f>SUM(W135:Z135)</f>
        <v>41895</v>
      </c>
      <c r="AS135" s="41">
        <f>AA135+AB135+AC135+AD135</f>
        <v>0</v>
      </c>
      <c r="AT135" s="41">
        <f t="shared" si="436"/>
        <v>0</v>
      </c>
      <c r="AU135" s="41">
        <f t="shared" si="437"/>
        <v>0</v>
      </c>
    </row>
    <row r="136" spans="1:47" ht="13.5" customHeight="1">
      <c r="F136" s="30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6"/>
      <c r="AL136" s="11"/>
      <c r="AM136" s="11"/>
      <c r="AN136" s="11"/>
      <c r="AO136" s="11"/>
      <c r="AP136" s="11"/>
      <c r="AQ136" s="111"/>
      <c r="AR136" s="111"/>
      <c r="AS136" s="111"/>
      <c r="AT136" s="111"/>
      <c r="AU136" s="111"/>
    </row>
    <row r="137" spans="1:47" ht="13.5" customHeight="1" collapsed="1">
      <c r="A137" s="29" t="s">
        <v>345</v>
      </c>
      <c r="B137" s="29" t="s">
        <v>346</v>
      </c>
      <c r="C137" s="29" t="s">
        <v>2</v>
      </c>
      <c r="D137" s="29" t="s">
        <v>16</v>
      </c>
      <c r="E137" s="29"/>
      <c r="F137" s="28" t="str">
        <f>IF(Menu!$G$10="English",A137,B137)</f>
        <v>VGV dos projetos entregues (Melnick)</v>
      </c>
      <c r="G137" s="28" t="str">
        <f>IF(Menu!$G$10="English",C137,D137)</f>
        <v>R$ milhares</v>
      </c>
      <c r="H137" s="40">
        <f t="shared" ref="H137:O137" si="438">SUM(H138:H140)</f>
        <v>364493.8</v>
      </c>
      <c r="I137" s="40">
        <f t="shared" si="438"/>
        <v>293161.12767265493</v>
      </c>
      <c r="J137" s="40">
        <f t="shared" si="438"/>
        <v>514963.11</v>
      </c>
      <c r="K137" s="40">
        <f t="shared" si="438"/>
        <v>0</v>
      </c>
      <c r="L137" s="40">
        <f t="shared" si="438"/>
        <v>23601.143999999997</v>
      </c>
      <c r="M137" s="40">
        <f t="shared" si="438"/>
        <v>129793.26710632113</v>
      </c>
      <c r="N137" s="40">
        <f t="shared" si="438"/>
        <v>28273.899999999998</v>
      </c>
      <c r="O137" s="40">
        <f t="shared" si="438"/>
        <v>0</v>
      </c>
      <c r="P137" s="40">
        <f t="shared" ref="P137:Q137" si="439">SUM(P138:P140)</f>
        <v>90315.839999999997</v>
      </c>
      <c r="Q137" s="40">
        <f t="shared" si="439"/>
        <v>183165.55</v>
      </c>
      <c r="R137" s="40">
        <f t="shared" ref="R137:S137" si="440">SUM(R138:R140)</f>
        <v>0</v>
      </c>
      <c r="S137" s="40">
        <f t="shared" si="440"/>
        <v>77204</v>
      </c>
      <c r="T137" s="40">
        <f t="shared" ref="T137:U137" si="441">SUM(T138:T140)</f>
        <v>44018</v>
      </c>
      <c r="U137" s="40">
        <f t="shared" si="441"/>
        <v>129730</v>
      </c>
      <c r="V137" s="40">
        <f t="shared" ref="V137:W137" si="442">SUM(V138:V140)</f>
        <v>474232</v>
      </c>
      <c r="W137" s="40">
        <f t="shared" si="442"/>
        <v>89547.6</v>
      </c>
      <c r="X137" s="40">
        <f t="shared" ref="X137:Y137" si="443">SUM(X138:X140)</f>
        <v>89599</v>
      </c>
      <c r="Y137" s="40">
        <f t="shared" si="443"/>
        <v>276666.94655400002</v>
      </c>
      <c r="Z137" s="40">
        <f t="shared" ref="Z137:AB137" si="444">SUM(Z138:Z140)</f>
        <v>88339</v>
      </c>
      <c r="AA137" s="40">
        <f t="shared" si="444"/>
        <v>71394</v>
      </c>
      <c r="AB137" s="40">
        <f t="shared" si="444"/>
        <v>0</v>
      </c>
      <c r="AC137" s="40">
        <f t="shared" ref="AC137:AD137" si="445">SUM(AC138:AC140)</f>
        <v>45119</v>
      </c>
      <c r="AD137" s="40">
        <f t="shared" si="445"/>
        <v>510957</v>
      </c>
      <c r="AE137" s="40">
        <f t="shared" ref="AE137:AF137" si="446">SUM(AE138:AE140)</f>
        <v>281999</v>
      </c>
      <c r="AF137" s="40">
        <f t="shared" si="446"/>
        <v>148758</v>
      </c>
      <c r="AG137" s="40">
        <f t="shared" ref="AG137:AH137" si="447">SUM(AG138:AG140)</f>
        <v>13989</v>
      </c>
      <c r="AH137" s="40">
        <f t="shared" si="447"/>
        <v>30932</v>
      </c>
      <c r="AI137" s="40">
        <f t="shared" ref="AI137:AJ137" si="448">SUM(AI138:AI140)</f>
        <v>23329</v>
      </c>
      <c r="AJ137" s="40">
        <f t="shared" si="448"/>
        <v>529909</v>
      </c>
      <c r="AK137" s="16"/>
      <c r="AL137" s="40">
        <f>SUM(AL138:AL141)</f>
        <v>364493.8</v>
      </c>
      <c r="AM137" s="40">
        <f>SUM(AM138:AM141)</f>
        <v>293161.12767265493</v>
      </c>
      <c r="AN137" s="40">
        <f>SUM(AN138:AN141)</f>
        <v>514963.11</v>
      </c>
      <c r="AO137" s="40">
        <f>SUM(AO138:AO141)</f>
        <v>181668.31110632111</v>
      </c>
      <c r="AP137" s="40">
        <f>SUM(AP138:AP141)</f>
        <v>273481.39</v>
      </c>
      <c r="AQ137" s="40">
        <f t="shared" ref="AQ137:AR137" si="449">SUM(AQ138:AQ140)</f>
        <v>725184</v>
      </c>
      <c r="AR137" s="40">
        <f t="shared" si="449"/>
        <v>544152.546554</v>
      </c>
      <c r="AS137" s="40">
        <f t="shared" ref="AS137:AT137" si="450">SUM(AS138:AS140)</f>
        <v>627470</v>
      </c>
      <c r="AT137" s="40">
        <f t="shared" si="450"/>
        <v>475678</v>
      </c>
      <c r="AU137" s="40">
        <f t="shared" ref="AU137" si="451">SUM(AU138:AU140)</f>
        <v>553238</v>
      </c>
    </row>
    <row r="138" spans="1:47" ht="13.5" hidden="1" customHeight="1" outlineLevel="1">
      <c r="A138" s="26" t="s">
        <v>334</v>
      </c>
      <c r="B138" s="26" t="s">
        <v>331</v>
      </c>
      <c r="C138" s="26" t="s">
        <v>2</v>
      </c>
      <c r="D138" s="26" t="s">
        <v>16</v>
      </c>
      <c r="E138" s="26" t="s">
        <v>237</v>
      </c>
      <c r="F138" s="30" t="str">
        <f>IF(Menu!$G$10="English",A138,B138)</f>
        <v>Incorporadora</v>
      </c>
      <c r="G138" s="27" t="str">
        <f>IF(Menu!$G$10="English",C138,D138)</f>
        <v>R$ milhares</v>
      </c>
      <c r="H138" s="41">
        <v>364493.8</v>
      </c>
      <c r="I138" s="41">
        <v>202875.63520526496</v>
      </c>
      <c r="J138" s="41">
        <v>514963.11</v>
      </c>
      <c r="K138" s="41">
        <v>0</v>
      </c>
      <c r="L138" s="41">
        <v>0</v>
      </c>
      <c r="M138" s="41">
        <v>113155.23370285713</v>
      </c>
      <c r="N138" s="41">
        <v>28273.899999999998</v>
      </c>
      <c r="O138" s="41">
        <v>0</v>
      </c>
      <c r="P138" s="41">
        <v>90315.839999999997</v>
      </c>
      <c r="Q138" s="41">
        <v>183165.55</v>
      </c>
      <c r="R138" s="41">
        <v>0</v>
      </c>
      <c r="S138" s="41">
        <v>45541</v>
      </c>
      <c r="T138" s="41">
        <v>0</v>
      </c>
      <c r="U138" s="41">
        <v>129730</v>
      </c>
      <c r="V138" s="41">
        <v>455885</v>
      </c>
      <c r="W138" s="41">
        <v>49716</v>
      </c>
      <c r="X138" s="41">
        <v>89599</v>
      </c>
      <c r="Y138" s="41">
        <v>233085</v>
      </c>
      <c r="Z138" s="41">
        <v>88339</v>
      </c>
      <c r="AA138" s="41">
        <v>71394</v>
      </c>
      <c r="AB138" s="41">
        <v>0</v>
      </c>
      <c r="AC138" s="41">
        <v>45119</v>
      </c>
      <c r="AD138" s="41">
        <v>485313</v>
      </c>
      <c r="AE138" s="41">
        <v>211647</v>
      </c>
      <c r="AF138" s="41">
        <v>148758</v>
      </c>
      <c r="AG138" s="41">
        <v>0</v>
      </c>
      <c r="AH138" s="41">
        <v>0</v>
      </c>
      <c r="AI138" s="41">
        <v>0</v>
      </c>
      <c r="AJ138" s="41">
        <v>506470</v>
      </c>
      <c r="AK138" s="16"/>
      <c r="AL138" s="41">
        <f>H138</f>
        <v>364493.8</v>
      </c>
      <c r="AM138" s="41">
        <f>I138</f>
        <v>202875.63520526496</v>
      </c>
      <c r="AN138" s="41">
        <f>J138</f>
        <v>514963.11</v>
      </c>
      <c r="AO138" s="41">
        <f>SUM(K138:N138)</f>
        <v>141429.13370285713</v>
      </c>
      <c r="AP138" s="41">
        <f>SUM(O138:R138)</f>
        <v>273481.39</v>
      </c>
      <c r="AQ138" s="41">
        <f t="shared" ref="AQ138:AQ140" si="452">SUM(S138:V138)</f>
        <v>631156</v>
      </c>
      <c r="AR138" s="41">
        <f t="shared" ref="AR138:AR140" si="453">SUM(W138:Z138)</f>
        <v>460739</v>
      </c>
      <c r="AS138" s="41">
        <f t="shared" ref="AS138:AS140" si="454">AA138+AB138+AC138+AD138</f>
        <v>601826</v>
      </c>
      <c r="AT138" s="41">
        <f t="shared" ref="AT138:AT140" si="455">AE138+AF138+AG138+AH138</f>
        <v>360405</v>
      </c>
      <c r="AU138" s="41">
        <f t="shared" ref="AU138:AU140" si="456">SUM(AI138:AJ138)</f>
        <v>506470</v>
      </c>
    </row>
    <row r="139" spans="1:47" ht="13.5" hidden="1" customHeight="1" outlineLevel="1">
      <c r="A139" s="26" t="s">
        <v>187</v>
      </c>
      <c r="B139" s="26" t="s">
        <v>332</v>
      </c>
      <c r="C139" s="26" t="s">
        <v>2</v>
      </c>
      <c r="D139" s="26" t="s">
        <v>16</v>
      </c>
      <c r="E139" s="26" t="s">
        <v>240</v>
      </c>
      <c r="F139" s="30" t="str">
        <f>IF(Menu!$G$10="English",A139,B139)</f>
        <v>Urbanizadora</v>
      </c>
      <c r="G139" s="27" t="str">
        <f>IF(Menu!$G$10="English",C139,D139)</f>
        <v>R$ milhares</v>
      </c>
      <c r="H139" s="41">
        <v>0</v>
      </c>
      <c r="I139" s="41">
        <v>90285.492467389951</v>
      </c>
      <c r="J139" s="41">
        <v>0</v>
      </c>
      <c r="K139" s="41">
        <v>0</v>
      </c>
      <c r="L139" s="41">
        <v>23601.143999999997</v>
      </c>
      <c r="M139" s="41">
        <v>16638.033403463996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31663</v>
      </c>
      <c r="T139" s="41">
        <v>10825</v>
      </c>
      <c r="U139" s="41">
        <v>0</v>
      </c>
      <c r="V139" s="41">
        <v>18347</v>
      </c>
      <c r="W139" s="41">
        <v>39831.599999999999</v>
      </c>
      <c r="X139" s="41">
        <v>0</v>
      </c>
      <c r="Y139" s="41">
        <v>43581.946554000002</v>
      </c>
      <c r="Z139" s="41">
        <v>0</v>
      </c>
      <c r="AA139" s="41">
        <v>0</v>
      </c>
      <c r="AB139" s="41">
        <v>0</v>
      </c>
      <c r="AC139" s="41">
        <v>0</v>
      </c>
      <c r="AD139" s="41">
        <v>25644</v>
      </c>
      <c r="AE139" s="41">
        <v>0</v>
      </c>
      <c r="AF139" s="41">
        <v>0</v>
      </c>
      <c r="AG139" s="41">
        <v>13989</v>
      </c>
      <c r="AH139" s="41">
        <v>30932</v>
      </c>
      <c r="AI139" s="41">
        <v>23329</v>
      </c>
      <c r="AJ139" s="41">
        <v>23439</v>
      </c>
      <c r="AK139" s="16"/>
      <c r="AL139" s="41">
        <f>H139</f>
        <v>0</v>
      </c>
      <c r="AM139" s="41">
        <f>I139</f>
        <v>90285.492467389951</v>
      </c>
      <c r="AN139" s="41">
        <f>J139</f>
        <v>0</v>
      </c>
      <c r="AO139" s="41">
        <f>SUM(K139:N139)</f>
        <v>40239.177403463997</v>
      </c>
      <c r="AP139" s="41">
        <f>SUM(O139:R139)</f>
        <v>0</v>
      </c>
      <c r="AQ139" s="41">
        <f t="shared" si="452"/>
        <v>60835</v>
      </c>
      <c r="AR139" s="41">
        <f t="shared" si="453"/>
        <v>83413.546554</v>
      </c>
      <c r="AS139" s="41">
        <f t="shared" si="454"/>
        <v>25644</v>
      </c>
      <c r="AT139" s="41">
        <f t="shared" si="455"/>
        <v>44921</v>
      </c>
      <c r="AU139" s="41">
        <f t="shared" si="456"/>
        <v>46768</v>
      </c>
    </row>
    <row r="140" spans="1:47" ht="13.5" hidden="1" customHeight="1" outlineLevel="1">
      <c r="A140" s="26" t="s">
        <v>333</v>
      </c>
      <c r="B140" s="26" t="s">
        <v>333</v>
      </c>
      <c r="C140" s="26" t="s">
        <v>2</v>
      </c>
      <c r="D140" s="26" t="s">
        <v>16</v>
      </c>
      <c r="E140" s="26" t="s">
        <v>241</v>
      </c>
      <c r="F140" s="30" t="str">
        <f>IF(Menu!$G$10="English",A140,B140)</f>
        <v>Open</v>
      </c>
      <c r="G140" s="27" t="str">
        <f>IF(Menu!$G$10="English",C140,D140)</f>
        <v>R$ milhares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33193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70352</v>
      </c>
      <c r="AF140" s="41">
        <v>0</v>
      </c>
      <c r="AG140" s="41">
        <v>0</v>
      </c>
      <c r="AH140" s="41">
        <v>0</v>
      </c>
      <c r="AI140" s="41">
        <v>0</v>
      </c>
      <c r="AJ140" s="41"/>
      <c r="AK140" s="16"/>
      <c r="AL140" s="41">
        <f>H140</f>
        <v>0</v>
      </c>
      <c r="AM140" s="41">
        <f>I140</f>
        <v>0</v>
      </c>
      <c r="AN140" s="41">
        <f>J140</f>
        <v>0</v>
      </c>
      <c r="AO140" s="41">
        <f>SUM(K140:N140)</f>
        <v>0</v>
      </c>
      <c r="AP140" s="41">
        <f>SUM(O140:R140)</f>
        <v>0</v>
      </c>
      <c r="AQ140" s="41">
        <f t="shared" si="452"/>
        <v>33193</v>
      </c>
      <c r="AR140" s="41">
        <f t="shared" si="453"/>
        <v>0</v>
      </c>
      <c r="AS140" s="41">
        <f t="shared" si="454"/>
        <v>0</v>
      </c>
      <c r="AT140" s="41">
        <f t="shared" si="455"/>
        <v>70352</v>
      </c>
      <c r="AU140" s="41">
        <f t="shared" si="456"/>
        <v>0</v>
      </c>
    </row>
    <row r="141" spans="1:47" ht="13.5" customHeight="1">
      <c r="F141" s="30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6"/>
      <c r="AL141" s="18"/>
      <c r="AM141" s="18"/>
      <c r="AN141" s="18"/>
      <c r="AO141" s="18"/>
      <c r="AP141" s="18"/>
      <c r="AQ141" s="111"/>
      <c r="AR141" s="111"/>
      <c r="AS141" s="111"/>
      <c r="AT141" s="111"/>
      <c r="AU141" s="111"/>
    </row>
    <row r="142" spans="1:47" s="28" customFormat="1" ht="13.5" customHeight="1" collapsed="1">
      <c r="A142" s="29" t="s">
        <v>51</v>
      </c>
      <c r="B142" s="29" t="s">
        <v>52</v>
      </c>
      <c r="C142" s="29" t="s">
        <v>0</v>
      </c>
      <c r="D142" s="29" t="s">
        <v>13</v>
      </c>
      <c r="E142" s="29"/>
      <c r="F142" s="28" t="str">
        <f>IF(Menu!$G$10="English",A142,B142)</f>
        <v>Projetos entregues</v>
      </c>
      <c r="G142" s="28" t="str">
        <f>IF(Menu!$G$10="English",C142,D142)</f>
        <v>Unidade</v>
      </c>
      <c r="H142" s="40">
        <f t="shared" ref="H142:O142" si="457">SUM(H143:H145)</f>
        <v>6</v>
      </c>
      <c r="I142" s="40">
        <f t="shared" si="457"/>
        <v>10</v>
      </c>
      <c r="J142" s="40">
        <f t="shared" si="457"/>
        <v>7</v>
      </c>
      <c r="K142" s="40">
        <f t="shared" si="457"/>
        <v>0</v>
      </c>
      <c r="L142" s="40">
        <f t="shared" si="457"/>
        <v>1</v>
      </c>
      <c r="M142" s="40">
        <f t="shared" si="457"/>
        <v>2</v>
      </c>
      <c r="N142" s="40">
        <f t="shared" si="457"/>
        <v>1</v>
      </c>
      <c r="O142" s="40">
        <f t="shared" si="457"/>
        <v>0</v>
      </c>
      <c r="P142" s="40">
        <f t="shared" ref="P142:Q142" si="458">SUM(P143:P145)</f>
        <v>1</v>
      </c>
      <c r="Q142" s="40">
        <f t="shared" si="458"/>
        <v>2</v>
      </c>
      <c r="R142" s="40">
        <f t="shared" ref="R142:S142" si="459">SUM(R143:R145)</f>
        <v>0</v>
      </c>
      <c r="S142" s="40">
        <f t="shared" si="459"/>
        <v>2</v>
      </c>
      <c r="T142" s="40">
        <f t="shared" ref="T142:U142" si="460">SUM(T143:T145)</f>
        <v>2</v>
      </c>
      <c r="U142" s="40">
        <f t="shared" si="460"/>
        <v>1</v>
      </c>
      <c r="V142" s="40">
        <f t="shared" ref="V142:W142" si="461">SUM(V143:V145)</f>
        <v>5</v>
      </c>
      <c r="W142" s="40">
        <f t="shared" si="461"/>
        <v>2</v>
      </c>
      <c r="X142" s="40">
        <f t="shared" ref="X142:Y142" si="462">SUM(X143:X145)</f>
        <v>1</v>
      </c>
      <c r="Y142" s="40">
        <f t="shared" si="462"/>
        <v>3</v>
      </c>
      <c r="Z142" s="40">
        <f t="shared" ref="Z142:AB142" si="463">SUM(Z143:Z145)</f>
        <v>1</v>
      </c>
      <c r="AA142" s="40">
        <f t="shared" si="463"/>
        <v>1</v>
      </c>
      <c r="AB142" s="40">
        <f t="shared" si="463"/>
        <v>0</v>
      </c>
      <c r="AC142" s="40">
        <f t="shared" ref="AC142:AD142" si="464">SUM(AC143:AC145)</f>
        <v>1</v>
      </c>
      <c r="AD142" s="40">
        <f t="shared" si="464"/>
        <v>5</v>
      </c>
      <c r="AE142" s="40">
        <f t="shared" ref="AE142:AF142" si="465">SUM(AE143:AE145)</f>
        <v>4</v>
      </c>
      <c r="AF142" s="40">
        <f t="shared" si="465"/>
        <v>1</v>
      </c>
      <c r="AG142" s="40">
        <f t="shared" ref="AG142:AH142" si="466">SUM(AG143:AG145)</f>
        <v>1</v>
      </c>
      <c r="AH142" s="40">
        <f t="shared" si="466"/>
        <v>2</v>
      </c>
      <c r="AI142" s="40">
        <f t="shared" ref="AI142:AJ142" si="467">SUM(AI143:AI145)</f>
        <v>1</v>
      </c>
      <c r="AJ142" s="40">
        <f t="shared" si="467"/>
        <v>6</v>
      </c>
      <c r="AK142" s="16"/>
      <c r="AL142" s="40">
        <f>SUM(AL143:AL146)</f>
        <v>6</v>
      </c>
      <c r="AM142" s="40">
        <f>SUM(AM143:AM146)</f>
        <v>10</v>
      </c>
      <c r="AN142" s="40">
        <f>SUM(AN143:AN146)</f>
        <v>7</v>
      </c>
      <c r="AO142" s="40">
        <f>SUM(AO143:AO146)</f>
        <v>4</v>
      </c>
      <c r="AP142" s="40">
        <f>SUM(AP143:AP146)</f>
        <v>3</v>
      </c>
      <c r="AQ142" s="40">
        <f t="shared" ref="AQ142:AR142" si="468">SUM(AQ143:AQ145)</f>
        <v>10</v>
      </c>
      <c r="AR142" s="40">
        <f t="shared" si="468"/>
        <v>7</v>
      </c>
      <c r="AS142" s="40">
        <f t="shared" ref="AS142:AT142" si="469">SUM(AS143:AS145)</f>
        <v>7</v>
      </c>
      <c r="AT142" s="40">
        <f t="shared" si="469"/>
        <v>8</v>
      </c>
      <c r="AU142" s="40">
        <f t="shared" ref="AU142" si="470">SUM(AU143:AU145)</f>
        <v>7</v>
      </c>
    </row>
    <row r="143" spans="1:47" ht="13.5" hidden="1" customHeight="1" outlineLevel="1">
      <c r="A143" s="26" t="s">
        <v>334</v>
      </c>
      <c r="B143" s="26" t="s">
        <v>331</v>
      </c>
      <c r="C143" s="26" t="s">
        <v>2</v>
      </c>
      <c r="D143" s="26" t="s">
        <v>13</v>
      </c>
      <c r="E143" s="26" t="s">
        <v>242</v>
      </c>
      <c r="F143" s="30" t="str">
        <f>IF(Menu!$G$10="English",A143,B143)</f>
        <v>Incorporadora</v>
      </c>
      <c r="G143" s="27" t="str">
        <f>IF(Menu!$G$10="English",C143,D143)</f>
        <v>Unidade</v>
      </c>
      <c r="H143" s="41">
        <v>6</v>
      </c>
      <c r="I143" s="41">
        <v>5</v>
      </c>
      <c r="J143" s="41">
        <v>7</v>
      </c>
      <c r="K143" s="41">
        <v>0</v>
      </c>
      <c r="L143" s="41">
        <v>0</v>
      </c>
      <c r="M143" s="41">
        <v>1</v>
      </c>
      <c r="N143" s="41">
        <v>1</v>
      </c>
      <c r="O143" s="41">
        <v>0</v>
      </c>
      <c r="P143" s="41">
        <v>1</v>
      </c>
      <c r="Q143" s="41">
        <v>2</v>
      </c>
      <c r="R143" s="41">
        <v>0</v>
      </c>
      <c r="S143" s="41">
        <v>1</v>
      </c>
      <c r="T143" s="41">
        <v>0</v>
      </c>
      <c r="U143" s="41">
        <v>1</v>
      </c>
      <c r="V143" s="41">
        <v>4</v>
      </c>
      <c r="W143" s="41">
        <v>1</v>
      </c>
      <c r="X143" s="41">
        <v>1</v>
      </c>
      <c r="Y143" s="41">
        <v>2</v>
      </c>
      <c r="Z143" s="41">
        <v>1</v>
      </c>
      <c r="AA143" s="41">
        <v>1</v>
      </c>
      <c r="AB143" s="41">
        <v>0</v>
      </c>
      <c r="AC143" s="41">
        <v>1</v>
      </c>
      <c r="AD143" s="41">
        <v>4</v>
      </c>
      <c r="AE143" s="41">
        <v>2</v>
      </c>
      <c r="AF143" s="41">
        <v>1</v>
      </c>
      <c r="AG143" s="41">
        <v>0</v>
      </c>
      <c r="AH143" s="41">
        <v>0</v>
      </c>
      <c r="AI143" s="41">
        <v>0</v>
      </c>
      <c r="AJ143" s="41">
        <v>5</v>
      </c>
      <c r="AK143" s="16"/>
      <c r="AL143" s="41">
        <f>H143</f>
        <v>6</v>
      </c>
      <c r="AM143" s="41">
        <f>I143</f>
        <v>5</v>
      </c>
      <c r="AN143" s="41">
        <f>J143</f>
        <v>7</v>
      </c>
      <c r="AO143" s="41">
        <f>SUM(K143:N143)</f>
        <v>2</v>
      </c>
      <c r="AP143" s="41">
        <f>SUM(O143:R143)</f>
        <v>3</v>
      </c>
      <c r="AQ143" s="41">
        <f t="shared" ref="AQ143:AQ145" si="471">SUM(S143:V143)</f>
        <v>6</v>
      </c>
      <c r="AR143" s="41">
        <f t="shared" ref="AR143:AR145" si="472">SUM(W143:Z143)</f>
        <v>5</v>
      </c>
      <c r="AS143" s="41">
        <f t="shared" ref="AS143:AS145" si="473">AA143+AB143+AC143+AD143</f>
        <v>6</v>
      </c>
      <c r="AT143" s="41">
        <f>AE143+AF143+AG143+AH143</f>
        <v>3</v>
      </c>
      <c r="AU143" s="41">
        <f t="shared" ref="AU143:AU145" si="474">SUM(AI143:AJ143)</f>
        <v>5</v>
      </c>
    </row>
    <row r="144" spans="1:47" ht="13.5" hidden="1" customHeight="1" outlineLevel="1">
      <c r="A144" s="26" t="s">
        <v>187</v>
      </c>
      <c r="B144" s="26" t="s">
        <v>332</v>
      </c>
      <c r="C144" s="26" t="s">
        <v>2</v>
      </c>
      <c r="D144" s="26" t="s">
        <v>13</v>
      </c>
      <c r="E144" s="26" t="s">
        <v>243</v>
      </c>
      <c r="F144" s="30" t="str">
        <f>IF(Menu!$G$10="English",A144,B144)</f>
        <v>Urbanizadora</v>
      </c>
      <c r="G144" s="27" t="str">
        <f>IF(Menu!$G$10="English",C144,D144)</f>
        <v>Unidade</v>
      </c>
      <c r="H144" s="41">
        <v>0</v>
      </c>
      <c r="I144" s="41">
        <v>5</v>
      </c>
      <c r="J144" s="41">
        <v>0</v>
      </c>
      <c r="K144" s="41">
        <v>0</v>
      </c>
      <c r="L144" s="41">
        <v>1</v>
      </c>
      <c r="M144" s="41">
        <v>1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1</v>
      </c>
      <c r="T144" s="41">
        <v>1</v>
      </c>
      <c r="U144" s="41">
        <v>0</v>
      </c>
      <c r="V144" s="41">
        <v>1</v>
      </c>
      <c r="W144" s="41">
        <v>0</v>
      </c>
      <c r="X144" s="41">
        <v>0</v>
      </c>
      <c r="Y144" s="41">
        <v>1</v>
      </c>
      <c r="Z144" s="41">
        <v>0</v>
      </c>
      <c r="AA144" s="41">
        <v>0</v>
      </c>
      <c r="AB144" s="41">
        <v>0</v>
      </c>
      <c r="AC144" s="41">
        <v>0</v>
      </c>
      <c r="AD144" s="41">
        <v>1</v>
      </c>
      <c r="AE144" s="41">
        <v>0</v>
      </c>
      <c r="AF144" s="41">
        <v>0</v>
      </c>
      <c r="AG144" s="41">
        <v>1</v>
      </c>
      <c r="AH144" s="41">
        <v>2</v>
      </c>
      <c r="AI144" s="41">
        <v>1</v>
      </c>
      <c r="AJ144" s="41">
        <v>1</v>
      </c>
      <c r="AK144" s="16"/>
      <c r="AL144" s="41">
        <f>H144</f>
        <v>0</v>
      </c>
      <c r="AM144" s="41">
        <f>I144</f>
        <v>5</v>
      </c>
      <c r="AN144" s="41">
        <f>J144</f>
        <v>0</v>
      </c>
      <c r="AO144" s="41">
        <f>SUM(K144:N144)</f>
        <v>2</v>
      </c>
      <c r="AP144" s="41">
        <f>SUM(O144:R144)</f>
        <v>0</v>
      </c>
      <c r="AQ144" s="41">
        <f t="shared" si="471"/>
        <v>3</v>
      </c>
      <c r="AR144" s="41">
        <f t="shared" si="472"/>
        <v>1</v>
      </c>
      <c r="AS144" s="41">
        <f t="shared" si="473"/>
        <v>1</v>
      </c>
      <c r="AT144" s="41">
        <f t="shared" ref="AT144:AT145" si="475">AE144+AF144+AG144+AH144</f>
        <v>3</v>
      </c>
      <c r="AU144" s="41">
        <f t="shared" si="474"/>
        <v>2</v>
      </c>
    </row>
    <row r="145" spans="1:47" ht="13.5" hidden="1" customHeight="1" outlineLevel="1">
      <c r="A145" s="26" t="s">
        <v>333</v>
      </c>
      <c r="B145" s="26" t="s">
        <v>333</v>
      </c>
      <c r="C145" s="26" t="s">
        <v>2</v>
      </c>
      <c r="D145" s="26" t="s">
        <v>13</v>
      </c>
      <c r="E145" s="26" t="s">
        <v>244</v>
      </c>
      <c r="F145" s="30" t="str">
        <f>IF(Menu!$G$10="English",A145,B145)</f>
        <v>Open</v>
      </c>
      <c r="G145" s="27" t="str">
        <f>IF(Menu!$G$10="English",C145,D145)</f>
        <v>Unidade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1</v>
      </c>
      <c r="U145" s="41">
        <v>0</v>
      </c>
      <c r="V145" s="41">
        <v>0</v>
      </c>
      <c r="W145" s="41">
        <v>1</v>
      </c>
      <c r="X145" s="41">
        <v>0</v>
      </c>
      <c r="Y145" s="41">
        <v>0</v>
      </c>
      <c r="Z145" s="41">
        <v>0</v>
      </c>
      <c r="AA145" s="41">
        <v>0</v>
      </c>
      <c r="AB145" s="41">
        <v>0</v>
      </c>
      <c r="AC145" s="41">
        <v>0</v>
      </c>
      <c r="AD145" s="41">
        <v>0</v>
      </c>
      <c r="AE145" s="41">
        <v>2</v>
      </c>
      <c r="AF145" s="41">
        <v>0</v>
      </c>
      <c r="AG145" s="41">
        <v>0</v>
      </c>
      <c r="AH145" s="41">
        <v>0</v>
      </c>
      <c r="AI145" s="41">
        <v>0</v>
      </c>
      <c r="AJ145" s="41"/>
      <c r="AK145" s="16"/>
      <c r="AL145" s="41">
        <f>H145</f>
        <v>0</v>
      </c>
      <c r="AM145" s="41">
        <f>I145</f>
        <v>0</v>
      </c>
      <c r="AN145" s="41">
        <f>J145</f>
        <v>0</v>
      </c>
      <c r="AO145" s="41">
        <f>SUM(K145:N145)</f>
        <v>0</v>
      </c>
      <c r="AP145" s="41">
        <f>SUM(O145:R145)</f>
        <v>0</v>
      </c>
      <c r="AQ145" s="41">
        <f t="shared" si="471"/>
        <v>1</v>
      </c>
      <c r="AR145" s="41">
        <f t="shared" si="472"/>
        <v>1</v>
      </c>
      <c r="AS145" s="41">
        <f t="shared" si="473"/>
        <v>0</v>
      </c>
      <c r="AT145" s="41">
        <f t="shared" si="475"/>
        <v>2</v>
      </c>
      <c r="AU145" s="41">
        <f t="shared" si="474"/>
        <v>0</v>
      </c>
    </row>
    <row r="146" spans="1:47" ht="13.5" customHeight="1"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6"/>
      <c r="AL146" s="11"/>
      <c r="AM146" s="11"/>
      <c r="AN146" s="11"/>
      <c r="AO146" s="11"/>
      <c r="AP146" s="11"/>
      <c r="AQ146" s="107"/>
      <c r="AR146" s="107"/>
      <c r="AS146" s="107"/>
      <c r="AT146" s="107"/>
      <c r="AU146" s="107"/>
    </row>
    <row r="147" spans="1:47" s="28" customFormat="1" ht="13.5" customHeight="1" collapsed="1">
      <c r="A147" s="29" t="s">
        <v>53</v>
      </c>
      <c r="B147" s="29" t="s">
        <v>54</v>
      </c>
      <c r="C147" s="29" t="s">
        <v>0</v>
      </c>
      <c r="D147" s="29" t="s">
        <v>13</v>
      </c>
      <c r="E147" s="29"/>
      <c r="F147" s="28" t="str">
        <f>IF(Menu!$G$10="English",A147,B147)</f>
        <v>Unidades entregues</v>
      </c>
      <c r="G147" s="28" t="str">
        <f>IF(Menu!$G$10="English",C147,D147)</f>
        <v>Unidade</v>
      </c>
      <c r="H147" s="40">
        <f t="shared" ref="H147:O147" si="476">SUM(H148:H150)</f>
        <v>1012</v>
      </c>
      <c r="I147" s="40">
        <f t="shared" si="476"/>
        <v>1704</v>
      </c>
      <c r="J147" s="40">
        <f t="shared" si="476"/>
        <v>1107</v>
      </c>
      <c r="K147" s="40">
        <f t="shared" si="476"/>
        <v>0</v>
      </c>
      <c r="L147" s="40">
        <f t="shared" si="476"/>
        <v>95</v>
      </c>
      <c r="M147" s="40">
        <f t="shared" si="476"/>
        <v>701</v>
      </c>
      <c r="N147" s="40">
        <f t="shared" si="476"/>
        <v>77</v>
      </c>
      <c r="O147" s="40">
        <f t="shared" si="476"/>
        <v>0</v>
      </c>
      <c r="P147" s="40">
        <f t="shared" ref="P147:Q147" si="477">SUM(P148:P150)</f>
        <v>190</v>
      </c>
      <c r="Q147" s="40">
        <f t="shared" si="477"/>
        <v>492</v>
      </c>
      <c r="R147" s="40">
        <f t="shared" ref="R147:S147" si="478">SUM(R148:R150)</f>
        <v>0</v>
      </c>
      <c r="S147" s="40">
        <f t="shared" si="478"/>
        <v>478</v>
      </c>
      <c r="T147" s="40">
        <f t="shared" ref="T147:U147" si="479">SUM(T148:T150)</f>
        <v>483</v>
      </c>
      <c r="U147" s="40">
        <f t="shared" si="479"/>
        <v>68</v>
      </c>
      <c r="V147" s="40">
        <f t="shared" ref="V147:W147" si="480">SUM(V148:V150)</f>
        <v>1098</v>
      </c>
      <c r="W147" s="40">
        <f t="shared" si="480"/>
        <v>393</v>
      </c>
      <c r="X147" s="40">
        <f t="shared" ref="X147:Y147" si="481">SUM(X148:X150)</f>
        <v>190</v>
      </c>
      <c r="Y147" s="40">
        <f t="shared" si="481"/>
        <v>371</v>
      </c>
      <c r="Z147" s="40">
        <f t="shared" ref="Z147:AB147" si="482">SUM(Z148:Z150)</f>
        <v>184</v>
      </c>
      <c r="AA147" s="40">
        <f t="shared" si="482"/>
        <v>183</v>
      </c>
      <c r="AB147" s="40">
        <f t="shared" si="482"/>
        <v>0</v>
      </c>
      <c r="AC147" s="40">
        <f t="shared" ref="AC147:AD147" si="483">SUM(AC148:AC150)</f>
        <v>34</v>
      </c>
      <c r="AD147" s="40">
        <f t="shared" si="483"/>
        <v>784</v>
      </c>
      <c r="AE147" s="40">
        <f t="shared" ref="AE147:AF147" si="484">SUM(AE148:AE150)</f>
        <v>397</v>
      </c>
      <c r="AF147" s="40">
        <f t="shared" si="484"/>
        <v>299</v>
      </c>
      <c r="AG147" s="40">
        <f t="shared" ref="AG147:AH147" si="485">SUM(AG148:AG150)</f>
        <v>430</v>
      </c>
      <c r="AH147" s="40">
        <f t="shared" si="485"/>
        <v>255</v>
      </c>
      <c r="AI147" s="40">
        <f t="shared" ref="AI147:AJ147" si="486">SUM(AI148:AI150)</f>
        <v>144</v>
      </c>
      <c r="AJ147" s="40">
        <f t="shared" si="486"/>
        <v>1005</v>
      </c>
      <c r="AK147" s="16"/>
      <c r="AL147" s="40">
        <f>SUM(AL148:AL151)</f>
        <v>1012</v>
      </c>
      <c r="AM147" s="40">
        <f>SUM(AM148:AM151)</f>
        <v>1704</v>
      </c>
      <c r="AN147" s="40">
        <f>SUM(AN148:AN151)</f>
        <v>1107</v>
      </c>
      <c r="AO147" s="63">
        <f>SUM(AO148:AO151)</f>
        <v>873</v>
      </c>
      <c r="AP147" s="40">
        <f>SUM(AP148:AP151)</f>
        <v>682</v>
      </c>
      <c r="AQ147" s="40">
        <f t="shared" ref="AQ147:AR147" si="487">SUM(AQ148:AQ150)</f>
        <v>2127</v>
      </c>
      <c r="AR147" s="40">
        <f t="shared" si="487"/>
        <v>1138</v>
      </c>
      <c r="AS147" s="40">
        <f t="shared" ref="AS147:AT147" si="488">SUM(AS148:AS150)</f>
        <v>1001</v>
      </c>
      <c r="AT147" s="40">
        <f t="shared" si="488"/>
        <v>1381</v>
      </c>
      <c r="AU147" s="40">
        <f t="shared" ref="AU147" si="489">SUM(AU148:AU150)</f>
        <v>1149</v>
      </c>
    </row>
    <row r="148" spans="1:47" ht="13.5" hidden="1" customHeight="1" outlineLevel="1">
      <c r="A148" s="26" t="s">
        <v>334</v>
      </c>
      <c r="B148" s="26" t="s">
        <v>331</v>
      </c>
      <c r="C148" s="26" t="s">
        <v>2</v>
      </c>
      <c r="D148" s="26" t="s">
        <v>13</v>
      </c>
      <c r="E148" s="26" t="s">
        <v>245</v>
      </c>
      <c r="F148" s="30" t="str">
        <f>IF(Menu!$G$10="English",A148,B148)</f>
        <v>Incorporadora</v>
      </c>
      <c r="G148" s="27" t="str">
        <f>IF(Menu!$G$10="English",C148,D148)</f>
        <v>Unidade</v>
      </c>
      <c r="H148" s="41">
        <v>1012</v>
      </c>
      <c r="I148" s="41">
        <v>409</v>
      </c>
      <c r="J148" s="41">
        <v>1107</v>
      </c>
      <c r="K148" s="41">
        <v>0</v>
      </c>
      <c r="L148" s="41">
        <v>0</v>
      </c>
      <c r="M148" s="41">
        <v>325</v>
      </c>
      <c r="N148" s="41">
        <v>77</v>
      </c>
      <c r="O148" s="41">
        <v>0</v>
      </c>
      <c r="P148" s="41">
        <v>190</v>
      </c>
      <c r="Q148" s="41">
        <v>492</v>
      </c>
      <c r="R148" s="41">
        <v>0</v>
      </c>
      <c r="S148" s="41">
        <v>133</v>
      </c>
      <c r="T148" s="41">
        <v>0</v>
      </c>
      <c r="U148" s="41">
        <v>68</v>
      </c>
      <c r="V148" s="41">
        <v>931</v>
      </c>
      <c r="W148" s="41">
        <v>153</v>
      </c>
      <c r="X148" s="41">
        <v>190</v>
      </c>
      <c r="Y148" s="41">
        <v>39</v>
      </c>
      <c r="Z148" s="41">
        <v>184</v>
      </c>
      <c r="AA148" s="41">
        <v>183</v>
      </c>
      <c r="AB148" s="41">
        <v>0</v>
      </c>
      <c r="AC148" s="41">
        <v>34</v>
      </c>
      <c r="AD148" s="41">
        <v>485</v>
      </c>
      <c r="AE148" s="41">
        <v>77</v>
      </c>
      <c r="AF148" s="41">
        <v>299</v>
      </c>
      <c r="AG148" s="41">
        <v>0</v>
      </c>
      <c r="AH148" s="41">
        <v>0</v>
      </c>
      <c r="AI148" s="41">
        <v>0</v>
      </c>
      <c r="AJ148" s="41">
        <v>862</v>
      </c>
      <c r="AK148" s="16"/>
      <c r="AL148" s="41">
        <f>H148</f>
        <v>1012</v>
      </c>
      <c r="AM148" s="41">
        <f>I148</f>
        <v>409</v>
      </c>
      <c r="AN148" s="41">
        <f>J148</f>
        <v>1107</v>
      </c>
      <c r="AO148" s="64">
        <f>SUM(K148:N148)</f>
        <v>402</v>
      </c>
      <c r="AP148" s="41">
        <f>SUM(O148:R148)</f>
        <v>682</v>
      </c>
      <c r="AQ148" s="41">
        <f t="shared" ref="AQ148:AQ150" si="490">SUM(S148:V148)</f>
        <v>1132</v>
      </c>
      <c r="AR148" s="41">
        <f t="shared" ref="AR148:AR150" si="491">SUM(W148:Z148)</f>
        <v>566</v>
      </c>
      <c r="AS148" s="41">
        <f t="shared" ref="AS148:AS150" si="492">AA148+AB148+AC148+AD148</f>
        <v>702</v>
      </c>
      <c r="AT148" s="41">
        <f>AE148+AF148+AG148+AH148</f>
        <v>376</v>
      </c>
      <c r="AU148" s="41">
        <f t="shared" ref="AU148:AU150" si="493">SUM(AI148:AJ148)</f>
        <v>862</v>
      </c>
    </row>
    <row r="149" spans="1:47" ht="13.5" hidden="1" customHeight="1" outlineLevel="1">
      <c r="A149" s="26" t="s">
        <v>187</v>
      </c>
      <c r="B149" s="26" t="s">
        <v>332</v>
      </c>
      <c r="C149" s="26" t="s">
        <v>2</v>
      </c>
      <c r="D149" s="26" t="s">
        <v>13</v>
      </c>
      <c r="E149" s="26" t="s">
        <v>246</v>
      </c>
      <c r="F149" s="30" t="str">
        <f>IF(Menu!$G$10="English",A149,B149)</f>
        <v>Urbanizadora</v>
      </c>
      <c r="G149" s="27" t="str">
        <f>IF(Menu!$G$10="English",C149,D149)</f>
        <v>Unidade</v>
      </c>
      <c r="H149" s="41">
        <v>0</v>
      </c>
      <c r="I149" s="41">
        <v>1295</v>
      </c>
      <c r="J149" s="41">
        <v>0</v>
      </c>
      <c r="K149" s="41">
        <v>0</v>
      </c>
      <c r="L149" s="41">
        <v>95</v>
      </c>
      <c r="M149" s="41">
        <v>376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345</v>
      </c>
      <c r="T149" s="41">
        <v>283</v>
      </c>
      <c r="U149" s="41">
        <v>0</v>
      </c>
      <c r="V149" s="41">
        <v>167</v>
      </c>
      <c r="W149" s="41">
        <v>0</v>
      </c>
      <c r="X149" s="41">
        <v>0</v>
      </c>
      <c r="Y149" s="41">
        <v>332</v>
      </c>
      <c r="Z149" s="41">
        <v>0</v>
      </c>
      <c r="AA149" s="41">
        <v>0</v>
      </c>
      <c r="AB149" s="41">
        <v>0</v>
      </c>
      <c r="AC149" s="41">
        <v>0</v>
      </c>
      <c r="AD149" s="41">
        <v>299</v>
      </c>
      <c r="AE149" s="41">
        <v>0</v>
      </c>
      <c r="AF149" s="41">
        <v>0</v>
      </c>
      <c r="AG149" s="41">
        <v>430</v>
      </c>
      <c r="AH149" s="41">
        <v>255</v>
      </c>
      <c r="AI149" s="41">
        <v>144</v>
      </c>
      <c r="AJ149" s="41">
        <v>143</v>
      </c>
      <c r="AK149" s="16"/>
      <c r="AL149" s="41">
        <f>H149</f>
        <v>0</v>
      </c>
      <c r="AM149" s="41">
        <f>I149</f>
        <v>1295</v>
      </c>
      <c r="AN149" s="41">
        <f>J149</f>
        <v>0</v>
      </c>
      <c r="AO149" s="64">
        <f>SUM(K149:N149)</f>
        <v>471</v>
      </c>
      <c r="AP149" s="41">
        <f>SUM(O149:R149)</f>
        <v>0</v>
      </c>
      <c r="AQ149" s="41">
        <f t="shared" si="490"/>
        <v>795</v>
      </c>
      <c r="AR149" s="41">
        <f t="shared" si="491"/>
        <v>332</v>
      </c>
      <c r="AS149" s="41">
        <f t="shared" si="492"/>
        <v>299</v>
      </c>
      <c r="AT149" s="41">
        <f t="shared" ref="AT149:AT150" si="494">AE149+AF149+AG149+AH149</f>
        <v>685</v>
      </c>
      <c r="AU149" s="41">
        <f t="shared" si="493"/>
        <v>287</v>
      </c>
    </row>
    <row r="150" spans="1:47" ht="13.5" hidden="1" customHeight="1" outlineLevel="1">
      <c r="A150" s="26" t="s">
        <v>333</v>
      </c>
      <c r="B150" s="26" t="s">
        <v>333</v>
      </c>
      <c r="C150" s="26" t="s">
        <v>2</v>
      </c>
      <c r="D150" s="26" t="s">
        <v>13</v>
      </c>
      <c r="E150" s="26" t="s">
        <v>247</v>
      </c>
      <c r="F150" s="30" t="str">
        <f>IF(Menu!$G$10="English",A150,B150)</f>
        <v>Open</v>
      </c>
      <c r="G150" s="27" t="str">
        <f>IF(Menu!$G$10="English",C150,D150)</f>
        <v>Unidade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200</v>
      </c>
      <c r="U150" s="41">
        <v>0</v>
      </c>
      <c r="V150" s="41">
        <v>0</v>
      </c>
      <c r="W150" s="41">
        <v>240</v>
      </c>
      <c r="X150" s="41">
        <v>0</v>
      </c>
      <c r="Y150" s="41">
        <v>0</v>
      </c>
      <c r="Z150" s="41">
        <v>0</v>
      </c>
      <c r="AA150" s="41">
        <v>0</v>
      </c>
      <c r="AB150" s="41">
        <v>0</v>
      </c>
      <c r="AC150" s="41">
        <v>0</v>
      </c>
      <c r="AD150" s="41">
        <v>0</v>
      </c>
      <c r="AE150" s="41">
        <v>320</v>
      </c>
      <c r="AF150" s="41">
        <v>0</v>
      </c>
      <c r="AG150" s="41">
        <v>0</v>
      </c>
      <c r="AH150" s="41">
        <v>0</v>
      </c>
      <c r="AI150" s="41">
        <v>0</v>
      </c>
      <c r="AJ150" s="41"/>
      <c r="AK150" s="16"/>
      <c r="AL150" s="41">
        <f>H150</f>
        <v>0</v>
      </c>
      <c r="AM150" s="41">
        <f>I150</f>
        <v>0</v>
      </c>
      <c r="AN150" s="41">
        <f>J150</f>
        <v>0</v>
      </c>
      <c r="AO150" s="64">
        <f>SUM(K150:N150)</f>
        <v>0</v>
      </c>
      <c r="AP150" s="41">
        <f>SUM(O150:R150)</f>
        <v>0</v>
      </c>
      <c r="AQ150" s="41">
        <f t="shared" si="490"/>
        <v>200</v>
      </c>
      <c r="AR150" s="41">
        <f t="shared" si="491"/>
        <v>240</v>
      </c>
      <c r="AS150" s="41">
        <f t="shared" si="492"/>
        <v>0</v>
      </c>
      <c r="AT150" s="41">
        <f t="shared" si="494"/>
        <v>320</v>
      </c>
      <c r="AU150" s="41">
        <f t="shared" si="493"/>
        <v>0</v>
      </c>
    </row>
    <row r="151" spans="1:47" ht="13.5" customHeight="1"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4"/>
      <c r="AL151" s="18"/>
      <c r="AM151" s="18"/>
      <c r="AN151" s="18"/>
      <c r="AO151" s="18"/>
      <c r="AP151" s="18"/>
      <c r="AQ151" s="111"/>
      <c r="AR151" s="111"/>
      <c r="AS151" s="111"/>
      <c r="AT151" s="111"/>
      <c r="AU151" s="111"/>
    </row>
    <row r="152" spans="1:47" ht="13.5" customHeight="1">
      <c r="H152" s="111"/>
      <c r="I152" s="111"/>
      <c r="J152" s="111"/>
      <c r="K152" s="111"/>
      <c r="L152" s="111"/>
      <c r="M152" s="111"/>
      <c r="N152" s="111"/>
      <c r="O152" s="111"/>
      <c r="P152" s="139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4"/>
      <c r="AL152" s="25"/>
      <c r="AM152" s="25"/>
      <c r="AN152" s="25"/>
      <c r="AO152" s="25"/>
      <c r="AP152" s="25"/>
      <c r="AQ152" s="111"/>
      <c r="AR152" s="111"/>
      <c r="AS152" s="111"/>
      <c r="AT152" s="111"/>
      <c r="AU152" s="111"/>
    </row>
    <row r="153" spans="1:47" ht="13.5" customHeight="1">
      <c r="A153" s="26" t="s">
        <v>23</v>
      </c>
      <c r="B153" s="26" t="s">
        <v>24</v>
      </c>
      <c r="F153" s="28" t="str">
        <f>IF(Menu!$G$10="English",A153,B153)</f>
        <v>DEMONSTRATIVO DE RESULTADOS</v>
      </c>
      <c r="I153" s="113"/>
      <c r="J153" s="113"/>
      <c r="K153" s="113"/>
      <c r="L153" s="113"/>
      <c r="M153" s="113"/>
      <c r="N153" s="113"/>
      <c r="O153" s="113"/>
      <c r="P153" s="113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4"/>
      <c r="AL153" s="10"/>
      <c r="AM153" s="10"/>
      <c r="AN153" s="10"/>
      <c r="AO153" s="10"/>
      <c r="AP153" s="10"/>
      <c r="AQ153" s="113"/>
      <c r="AR153" s="113"/>
      <c r="AS153" s="113"/>
      <c r="AT153" s="113"/>
      <c r="AU153" s="113"/>
    </row>
    <row r="154" spans="1:47" ht="13.5" customHeight="1">
      <c r="A154" s="26" t="s">
        <v>12</v>
      </c>
      <c r="B154" s="26" t="s">
        <v>11</v>
      </c>
      <c r="C154" s="26" t="s">
        <v>0</v>
      </c>
      <c r="D154" s="26" t="s">
        <v>13</v>
      </c>
      <c r="F154" s="50" t="str">
        <f>IF(Menu!$G$10="English",A154,B154)</f>
        <v>Itens</v>
      </c>
      <c r="G154" s="51" t="str">
        <f>G131</f>
        <v>Unidade</v>
      </c>
      <c r="H154" s="52" t="str">
        <f>H7&amp;"*"</f>
        <v>2017*</v>
      </c>
      <c r="I154" s="52" t="str">
        <f>I7&amp;"*"</f>
        <v>2018*</v>
      </c>
      <c r="J154" s="52" t="str">
        <f>J7&amp;"*"</f>
        <v>2019*</v>
      </c>
      <c r="K154" s="52" t="str">
        <f>IF(Menu!$G$10="PORTUGUÊS","1T20","1Q20")</f>
        <v>1T20</v>
      </c>
      <c r="L154" s="52" t="str">
        <f>IF(Menu!$G$10="PORTUGUÊS","2T20","2Q20")</f>
        <v>2T20</v>
      </c>
      <c r="M154" s="52" t="str">
        <f>IF(Menu!$G$10="PORTUGUÊS","3T20","3Q20")</f>
        <v>3T20</v>
      </c>
      <c r="N154" s="52" t="str">
        <f>IF(Menu!$G$10="PORTUGUÊS","4T20","4Q20")</f>
        <v>4T20</v>
      </c>
      <c r="O154" s="52" t="str">
        <f>IF(Menu!$G$10="PORTUGUÊS","1T21","1Q21")</f>
        <v>1T21</v>
      </c>
      <c r="P154" s="52" t="str">
        <f>IF(Menu!$G$10="PORTUGUÊS","2T21","2Q21")</f>
        <v>2T21</v>
      </c>
      <c r="Q154" s="52" t="str">
        <f>IF(Menu!$G$10="PORTUGUÊS","3T21","3Q21")</f>
        <v>3T21</v>
      </c>
      <c r="R154" s="52" t="str">
        <f>IF(Menu!$G$10="PORTUGUÊS","4T21","4Q21")</f>
        <v>4T21</v>
      </c>
      <c r="S154" s="52" t="str">
        <f>IF(Menu!$G$10="PORTUGUÊS","1T22","1Q22")</f>
        <v>1T22</v>
      </c>
      <c r="T154" s="52" t="str">
        <f>IF(Menu!$G$10="PORTUGUÊS","2T22","2Q22")</f>
        <v>2T22</v>
      </c>
      <c r="U154" s="52" t="str">
        <f>IF(Menu!$G$10="PORTUGUÊS","3T22","3Q22")</f>
        <v>3T22</v>
      </c>
      <c r="V154" s="52" t="str">
        <f>IF(Menu!$G$10="PORTUGUÊS","4T22","4Q22")</f>
        <v>4T22</v>
      </c>
      <c r="W154" s="52" t="str">
        <f>IF(Menu!$G$10="PORTUGUÊS","1T23","1Q23")</f>
        <v>1T23</v>
      </c>
      <c r="X154" s="52" t="str">
        <f>IF(Menu!$G$10="PORTUGUÊS","2T23","2Q23")</f>
        <v>2T23</v>
      </c>
      <c r="Y154" s="52" t="str">
        <f>IF(Menu!$G$10="PORTUGUÊS","3T23","3Q23")</f>
        <v>3T23</v>
      </c>
      <c r="Z154" s="52" t="str">
        <f>IF(Menu!$G$10="PORTUGUÊS","4T23","4Q23")</f>
        <v>4T23</v>
      </c>
      <c r="AA154" s="52" t="str">
        <f>IF(Menu!$G$10="PORTUGUÊS","1T24","1Q24")</f>
        <v>1T24</v>
      </c>
      <c r="AB154" s="160" t="str">
        <f>IF(Menu!$G$10="PORTUGUÊS","2T24","2Q24")</f>
        <v>2T24</v>
      </c>
      <c r="AC154" s="160" t="str">
        <f>IF(Menu!$G$10="PORTUGUÊS","3T24","3Q24")</f>
        <v>3T24</v>
      </c>
      <c r="AD154" s="52" t="str">
        <f>IF(Menu!$G$10="PORTUGUÊS","4T24","4Q24")</f>
        <v>4T24</v>
      </c>
      <c r="AE154" s="52" t="str">
        <f>$AE$7</f>
        <v>1T25</v>
      </c>
      <c r="AF154" s="52" t="str">
        <f>IF(Menu!$G$10="PORTUGUÊS","2T25","2Q25")</f>
        <v>2T25</v>
      </c>
      <c r="AG154" s="52" t="str">
        <f>IF(Menu!$G$10="PORTUGUÊS","3T25","3Q25")</f>
        <v>3T25</v>
      </c>
      <c r="AH154" s="52" t="str">
        <f>IF(Menu!$G$10="PORTUGUÊS","4T25","4Q25")</f>
        <v>4T25</v>
      </c>
      <c r="AI154" s="52" t="str">
        <f>IF(Menu!$G$10="PORTUGUÊS","1T26","1Q26")</f>
        <v>1T26</v>
      </c>
      <c r="AJ154" s="52" t="str">
        <f>IF(Menu!$G$10="PORTUGUÊS","2T26","2Q26")</f>
        <v>2T26</v>
      </c>
      <c r="AK154" s="14"/>
      <c r="AL154" s="52">
        <f>AL7</f>
        <v>2017</v>
      </c>
      <c r="AM154" s="52">
        <f t="shared" ref="AM154:AQ154" si="495">AM7</f>
        <v>2018</v>
      </c>
      <c r="AN154" s="52">
        <f t="shared" si="495"/>
        <v>2019</v>
      </c>
      <c r="AO154" s="52">
        <f t="shared" si="495"/>
        <v>2020</v>
      </c>
      <c r="AP154" s="52">
        <f t="shared" si="495"/>
        <v>2021</v>
      </c>
      <c r="AQ154" s="52">
        <f t="shared" si="495"/>
        <v>2022</v>
      </c>
      <c r="AR154" s="52">
        <f t="shared" ref="AR154:AS154" si="496">AR7</f>
        <v>2023</v>
      </c>
      <c r="AS154" s="52">
        <f t="shared" si="496"/>
        <v>2024</v>
      </c>
      <c r="AT154" s="52">
        <v>2025</v>
      </c>
      <c r="AU154" s="52">
        <f>AU7</f>
        <v>2026</v>
      </c>
    </row>
    <row r="155" spans="1:47" s="28" customFormat="1" ht="13.5" customHeight="1" collapsed="1">
      <c r="A155" s="29" t="s">
        <v>374</v>
      </c>
      <c r="B155" s="29" t="s">
        <v>375</v>
      </c>
      <c r="C155" s="29" t="s">
        <v>2</v>
      </c>
      <c r="D155" s="29" t="s">
        <v>16</v>
      </c>
      <c r="E155" s="29" t="s">
        <v>260</v>
      </c>
      <c r="F155" s="28" t="str">
        <f>IF(Menu!$G$10="English",A155,B155)</f>
        <v>Receita líquida operacional</v>
      </c>
      <c r="G155" s="28" t="str">
        <f>IF(Menu!$G$10="English",C155,D155)</f>
        <v>R$ milhares</v>
      </c>
      <c r="H155" s="114">
        <f t="shared" ref="H155:R155" si="497">SUM(H156:H156)</f>
        <v>489000</v>
      </c>
      <c r="I155" s="114">
        <f t="shared" si="497"/>
        <v>623669</v>
      </c>
      <c r="J155" s="114">
        <f t="shared" si="497"/>
        <v>562893</v>
      </c>
      <c r="K155" s="114">
        <f t="shared" si="497"/>
        <v>134213</v>
      </c>
      <c r="L155" s="114">
        <f t="shared" si="497"/>
        <v>187589</v>
      </c>
      <c r="M155" s="114">
        <f t="shared" si="497"/>
        <v>111748</v>
      </c>
      <c r="N155" s="114">
        <f t="shared" si="497"/>
        <v>147899</v>
      </c>
      <c r="O155" s="114">
        <f t="shared" si="497"/>
        <v>165035</v>
      </c>
      <c r="P155" s="114">
        <f t="shared" si="497"/>
        <v>183530</v>
      </c>
      <c r="Q155" s="114">
        <f t="shared" si="497"/>
        <v>186616</v>
      </c>
      <c r="R155" s="114">
        <f t="shared" si="497"/>
        <v>236638</v>
      </c>
      <c r="S155" s="114">
        <v>206995</v>
      </c>
      <c r="T155" s="114">
        <v>304927</v>
      </c>
      <c r="U155" s="114">
        <v>306411</v>
      </c>
      <c r="V155" s="114">
        <v>211235</v>
      </c>
      <c r="W155" s="114">
        <v>298968</v>
      </c>
      <c r="X155" s="114">
        <v>241671</v>
      </c>
      <c r="Y155" s="114">
        <f t="shared" ref="Y155:AJ155" si="498">Y156</f>
        <v>258650</v>
      </c>
      <c r="Z155" s="114">
        <f t="shared" si="498"/>
        <v>384420</v>
      </c>
      <c r="AA155" s="114">
        <f t="shared" si="498"/>
        <v>245143</v>
      </c>
      <c r="AB155" s="114">
        <f t="shared" si="498"/>
        <v>140815.4</v>
      </c>
      <c r="AC155" s="114">
        <f t="shared" si="498"/>
        <v>245563</v>
      </c>
      <c r="AD155" s="114">
        <f t="shared" si="498"/>
        <v>397470</v>
      </c>
      <c r="AE155" s="114">
        <f t="shared" si="498"/>
        <v>225183</v>
      </c>
      <c r="AF155" s="114">
        <f t="shared" si="498"/>
        <v>337970</v>
      </c>
      <c r="AG155" s="114">
        <f t="shared" si="498"/>
        <v>243569</v>
      </c>
      <c r="AH155" s="114">
        <f t="shared" si="498"/>
        <v>310561</v>
      </c>
      <c r="AI155" s="114">
        <f t="shared" si="498"/>
        <v>320487</v>
      </c>
      <c r="AJ155" s="114">
        <f t="shared" si="498"/>
        <v>271146</v>
      </c>
      <c r="AK155" s="14"/>
      <c r="AL155" s="20">
        <f>SUM(AL156:AL156)</f>
        <v>489000</v>
      </c>
      <c r="AM155" s="20">
        <f>SUM(AM156:AM156)</f>
        <v>623669</v>
      </c>
      <c r="AN155" s="20">
        <f>SUM(AN156:AN156)</f>
        <v>562893</v>
      </c>
      <c r="AO155" s="20">
        <f>SUM(AO156:AO156)</f>
        <v>581449</v>
      </c>
      <c r="AP155" s="20">
        <f>SUM(AP156:AP156)</f>
        <v>771819</v>
      </c>
      <c r="AQ155" s="114">
        <f t="shared" ref="AQ155:AS155" si="499">SUM(AQ156:AQ156)</f>
        <v>1029568</v>
      </c>
      <c r="AR155" s="114">
        <f t="shared" si="499"/>
        <v>1183709</v>
      </c>
      <c r="AS155" s="114">
        <f t="shared" si="499"/>
        <v>1028992</v>
      </c>
      <c r="AT155" s="114">
        <f t="shared" ref="AT155:AU155" si="500">AT156</f>
        <v>1117283</v>
      </c>
      <c r="AU155" s="114">
        <f t="shared" si="500"/>
        <v>591633</v>
      </c>
    </row>
    <row r="156" spans="1:47" ht="13.5" hidden="1" customHeight="1" outlineLevel="1">
      <c r="A156" s="26" t="s">
        <v>79</v>
      </c>
      <c r="B156" s="26" t="s">
        <v>64</v>
      </c>
      <c r="C156" s="26" t="s">
        <v>2</v>
      </c>
      <c r="D156" s="26" t="s">
        <v>16</v>
      </c>
      <c r="E156" s="26" t="s">
        <v>261</v>
      </c>
      <c r="F156" s="30" t="str">
        <f>IF(Menu!$G$10="English",A156,B156)</f>
        <v>Incorporação e revenda de imóveis</v>
      </c>
      <c r="G156" s="27" t="str">
        <f>IF(Menu!$G$10="English",C156,D156)</f>
        <v>R$ milhares</v>
      </c>
      <c r="H156" s="115">
        <v>489000</v>
      </c>
      <c r="I156" s="115">
        <v>623669</v>
      </c>
      <c r="J156" s="115">
        <v>562893</v>
      </c>
      <c r="K156" s="115">
        <v>134213</v>
      </c>
      <c r="L156" s="115">
        <v>187589</v>
      </c>
      <c r="M156" s="115">
        <v>111748</v>
      </c>
      <c r="N156" s="115">
        <v>147899</v>
      </c>
      <c r="O156" s="115">
        <v>165035</v>
      </c>
      <c r="P156" s="115">
        <v>183530</v>
      </c>
      <c r="Q156" s="115">
        <v>186616</v>
      </c>
      <c r="R156" s="115">
        <v>236638</v>
      </c>
      <c r="S156" s="115">
        <v>206995</v>
      </c>
      <c r="T156" s="115">
        <v>304927</v>
      </c>
      <c r="U156" s="115">
        <v>306411</v>
      </c>
      <c r="V156" s="115">
        <v>211235</v>
      </c>
      <c r="W156" s="115">
        <v>298968</v>
      </c>
      <c r="X156" s="115">
        <v>241671</v>
      </c>
      <c r="Y156" s="115">
        <v>258650</v>
      </c>
      <c r="Z156" s="115">
        <v>384420</v>
      </c>
      <c r="AA156" s="115">
        <v>245143</v>
      </c>
      <c r="AB156" s="115">
        <v>140815.4</v>
      </c>
      <c r="AC156" s="115">
        <v>245563</v>
      </c>
      <c r="AD156" s="115">
        <v>397470</v>
      </c>
      <c r="AE156" s="115">
        <v>225183</v>
      </c>
      <c r="AF156" s="115">
        <v>337970</v>
      </c>
      <c r="AG156" s="115">
        <v>243569</v>
      </c>
      <c r="AH156" s="115">
        <v>310561</v>
      </c>
      <c r="AI156" s="115">
        <v>320487</v>
      </c>
      <c r="AJ156" s="115">
        <v>271146</v>
      </c>
      <c r="AK156" s="14"/>
      <c r="AL156" s="21">
        <f>H156</f>
        <v>489000</v>
      </c>
      <c r="AM156" s="21">
        <f>I156</f>
        <v>623669</v>
      </c>
      <c r="AN156" s="21">
        <f>J156</f>
        <v>562893</v>
      </c>
      <c r="AO156" s="21">
        <f>SUM(K156:N156)</f>
        <v>581449</v>
      </c>
      <c r="AP156" s="21">
        <f>SUM(O156:R156)</f>
        <v>771819</v>
      </c>
      <c r="AQ156" s="115">
        <f>SUM(S156:V156)</f>
        <v>1029568</v>
      </c>
      <c r="AR156" s="41">
        <f>SUM(W156:Z156)</f>
        <v>1183709</v>
      </c>
      <c r="AS156" s="41">
        <v>1028992</v>
      </c>
      <c r="AT156" s="115">
        <v>1117283</v>
      </c>
      <c r="AU156" s="115">
        <f t="shared" ref="AU156" si="501">SUM(AI156:AJ156)</f>
        <v>591633</v>
      </c>
    </row>
    <row r="157" spans="1:47" ht="13.5" customHeight="1"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2"/>
      <c r="AL157" s="12"/>
      <c r="AM157" s="12"/>
      <c r="AN157" s="12"/>
      <c r="AO157" s="12"/>
      <c r="AP157" s="12"/>
      <c r="AQ157" s="100"/>
      <c r="AR157" s="100"/>
      <c r="AS157" s="100"/>
      <c r="AT157" s="100"/>
      <c r="AU157" s="100"/>
    </row>
    <row r="158" spans="1:47" s="28" customFormat="1" ht="13.5" customHeight="1" collapsed="1">
      <c r="A158" s="29" t="s">
        <v>80</v>
      </c>
      <c r="B158" s="29" t="s">
        <v>65</v>
      </c>
      <c r="C158" s="29" t="s">
        <v>2</v>
      </c>
      <c r="D158" s="29" t="s">
        <v>16</v>
      </c>
      <c r="E158" s="29" t="s">
        <v>262</v>
      </c>
      <c r="F158" s="28" t="str">
        <f>IF(Menu!$G$10="English",A158,B158)</f>
        <v>Custo das vendas realizadas</v>
      </c>
      <c r="G158" s="28" t="str">
        <f>IF(Menu!$G$10="English",C158,D158)</f>
        <v>R$ milhares</v>
      </c>
      <c r="H158" s="114">
        <f t="shared" ref="H158:X158" si="502">SUM(H159:H159)</f>
        <v>-359276</v>
      </c>
      <c r="I158" s="114">
        <f t="shared" si="502"/>
        <v>-482724</v>
      </c>
      <c r="J158" s="114">
        <f t="shared" si="502"/>
        <v>-424025</v>
      </c>
      <c r="K158" s="114">
        <f t="shared" si="502"/>
        <v>-101952</v>
      </c>
      <c r="L158" s="114">
        <f t="shared" si="502"/>
        <v>-145783</v>
      </c>
      <c r="M158" s="114">
        <f t="shared" si="502"/>
        <v>-78843</v>
      </c>
      <c r="N158" s="114">
        <f t="shared" si="502"/>
        <v>-124804</v>
      </c>
      <c r="O158" s="114">
        <f t="shared" si="502"/>
        <v>-125331</v>
      </c>
      <c r="P158" s="114">
        <f t="shared" si="502"/>
        <v>-140926</v>
      </c>
      <c r="Q158" s="114">
        <f t="shared" si="502"/>
        <v>-137678</v>
      </c>
      <c r="R158" s="114">
        <f t="shared" si="502"/>
        <v>-182860</v>
      </c>
      <c r="S158" s="114">
        <f t="shared" si="502"/>
        <v>-146766</v>
      </c>
      <c r="T158" s="114">
        <f t="shared" si="502"/>
        <v>-241082</v>
      </c>
      <c r="U158" s="114">
        <f t="shared" si="502"/>
        <v>-235050</v>
      </c>
      <c r="V158" s="114">
        <f t="shared" si="502"/>
        <v>-171735</v>
      </c>
      <c r="W158" s="114">
        <f t="shared" si="502"/>
        <v>-247900.3</v>
      </c>
      <c r="X158" s="114">
        <f t="shared" si="502"/>
        <v>-190763.3</v>
      </c>
      <c r="Y158" s="114">
        <f t="shared" ref="Y158:AJ158" si="503">SUM(Y159:Y159)</f>
        <v>-220457</v>
      </c>
      <c r="Z158" s="114">
        <f t="shared" si="503"/>
        <v>-280841.40000000002</v>
      </c>
      <c r="AA158" s="114">
        <f t="shared" si="503"/>
        <v>-191021</v>
      </c>
      <c r="AB158" s="114">
        <f t="shared" si="503"/>
        <v>-135174</v>
      </c>
      <c r="AC158" s="114">
        <f t="shared" si="503"/>
        <v>-178403</v>
      </c>
      <c r="AD158" s="114">
        <f t="shared" si="503"/>
        <v>-300919</v>
      </c>
      <c r="AE158" s="114">
        <f t="shared" si="503"/>
        <v>-174260</v>
      </c>
      <c r="AF158" s="114">
        <f t="shared" si="503"/>
        <v>-248569</v>
      </c>
      <c r="AG158" s="114">
        <f t="shared" si="503"/>
        <v>-182167</v>
      </c>
      <c r="AH158" s="114">
        <f t="shared" si="503"/>
        <v>-239899</v>
      </c>
      <c r="AI158" s="114">
        <f t="shared" si="503"/>
        <v>-242644</v>
      </c>
      <c r="AJ158" s="114">
        <f t="shared" si="503"/>
        <v>-203991</v>
      </c>
      <c r="AK158" s="9"/>
      <c r="AL158" s="20">
        <f>SUM(AL159:AL159)</f>
        <v>-359276</v>
      </c>
      <c r="AM158" s="20">
        <f>SUM(AM159:AM159)</f>
        <v>-482724</v>
      </c>
      <c r="AN158" s="20">
        <f>SUM(AN159:AN159)</f>
        <v>-424025</v>
      </c>
      <c r="AO158" s="20">
        <f>SUM(AO159:AO159)</f>
        <v>-451382</v>
      </c>
      <c r="AP158" s="20">
        <f>SUM(AP159:AP159)</f>
        <v>-586795</v>
      </c>
      <c r="AQ158" s="114">
        <f t="shared" ref="AQ158:AU158" si="504">SUM(AQ159:AQ159)</f>
        <v>-794633</v>
      </c>
      <c r="AR158" s="114">
        <f t="shared" si="504"/>
        <v>-939962</v>
      </c>
      <c r="AS158" s="114">
        <f t="shared" si="504"/>
        <v>-805517</v>
      </c>
      <c r="AT158" s="114">
        <f t="shared" si="504"/>
        <v>-844895</v>
      </c>
      <c r="AU158" s="114">
        <f t="shared" si="504"/>
        <v>-446635</v>
      </c>
    </row>
    <row r="159" spans="1:47" ht="13.5" hidden="1" customHeight="1" outlineLevel="1">
      <c r="A159" s="26" t="s">
        <v>80</v>
      </c>
      <c r="B159" s="26" t="s">
        <v>65</v>
      </c>
      <c r="C159" s="26" t="s">
        <v>2</v>
      </c>
      <c r="D159" s="26" t="s">
        <v>16</v>
      </c>
      <c r="E159" s="26" t="s">
        <v>263</v>
      </c>
      <c r="F159" s="30" t="str">
        <f>IF(Menu!$G$10="English",A159,B159)</f>
        <v>Custo das vendas realizadas</v>
      </c>
      <c r="G159" s="27" t="str">
        <f>IF(Menu!$G$10="English",C159,D159)</f>
        <v>R$ milhares</v>
      </c>
      <c r="H159" s="115">
        <v>-359276</v>
      </c>
      <c r="I159" s="115">
        <v>-482724</v>
      </c>
      <c r="J159" s="115">
        <v>-424025</v>
      </c>
      <c r="K159" s="115">
        <v>-101952</v>
      </c>
      <c r="L159" s="115">
        <v>-145783</v>
      </c>
      <c r="M159" s="115">
        <v>-78843</v>
      </c>
      <c r="N159" s="115">
        <v>-124804</v>
      </c>
      <c r="O159" s="115">
        <v>-125331</v>
      </c>
      <c r="P159" s="115">
        <v>-140926</v>
      </c>
      <c r="Q159" s="115">
        <v>-137678</v>
      </c>
      <c r="R159" s="115">
        <v>-182860</v>
      </c>
      <c r="S159" s="115">
        <v>-146766</v>
      </c>
      <c r="T159" s="115">
        <v>-241082</v>
      </c>
      <c r="U159" s="115">
        <v>-235050</v>
      </c>
      <c r="V159" s="115">
        <v>-171735</v>
      </c>
      <c r="W159" s="115">
        <v>-247900.3</v>
      </c>
      <c r="X159" s="115">
        <v>-190763.3</v>
      </c>
      <c r="Y159" s="115">
        <v>-220457</v>
      </c>
      <c r="Z159" s="115">
        <v>-280841.40000000002</v>
      </c>
      <c r="AA159" s="115">
        <v>-191021</v>
      </c>
      <c r="AB159" s="115">
        <v>-135174</v>
      </c>
      <c r="AC159" s="115">
        <v>-178403</v>
      </c>
      <c r="AD159" s="115">
        <v>-300919</v>
      </c>
      <c r="AE159" s="115">
        <v>-174260</v>
      </c>
      <c r="AF159" s="115">
        <v>-248569</v>
      </c>
      <c r="AG159" s="115">
        <v>-182167</v>
      </c>
      <c r="AH159" s="115">
        <v>-239899</v>
      </c>
      <c r="AI159" s="115">
        <v>-242644</v>
      </c>
      <c r="AJ159" s="115">
        <v>-203991</v>
      </c>
      <c r="AK159" s="12"/>
      <c r="AL159" s="21">
        <f>H159</f>
        <v>-359276</v>
      </c>
      <c r="AM159" s="21">
        <f>I159</f>
        <v>-482724</v>
      </c>
      <c r="AN159" s="21">
        <f>J159</f>
        <v>-424025</v>
      </c>
      <c r="AO159" s="21">
        <f>SUM(K159:N159)</f>
        <v>-451382</v>
      </c>
      <c r="AP159" s="21">
        <f>SUM(O159:R159)</f>
        <v>-586795</v>
      </c>
      <c r="AQ159" s="115">
        <f>SUM(S159:V159)</f>
        <v>-794633</v>
      </c>
      <c r="AR159" s="41">
        <f>SUM(W159:Z159)</f>
        <v>-939962</v>
      </c>
      <c r="AS159" s="41">
        <v>-805517</v>
      </c>
      <c r="AT159" s="115">
        <v>-844895</v>
      </c>
      <c r="AU159" s="115">
        <f t="shared" ref="AU159" si="505">SUM(AI159:AJ159)</f>
        <v>-446635</v>
      </c>
    </row>
    <row r="160" spans="1:47" ht="13.5" customHeight="1"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2"/>
      <c r="AL160" s="12"/>
      <c r="AM160" s="12"/>
      <c r="AN160" s="12"/>
      <c r="AO160" s="12"/>
      <c r="AP160" s="12"/>
      <c r="AQ160" s="107"/>
      <c r="AR160" s="107"/>
      <c r="AS160" s="107"/>
      <c r="AT160" s="107"/>
      <c r="AU160" s="107"/>
    </row>
    <row r="161" spans="1:47" s="28" customFormat="1" ht="13.5" customHeight="1">
      <c r="A161" s="29" t="s">
        <v>84</v>
      </c>
      <c r="B161" s="29" t="s">
        <v>66</v>
      </c>
      <c r="C161" s="29" t="s">
        <v>2</v>
      </c>
      <c r="D161" s="29" t="s">
        <v>16</v>
      </c>
      <c r="E161" s="29"/>
      <c r="F161" s="28" t="str">
        <f>IF(Menu!$G$10="English",A161,B161)</f>
        <v>Lucro bruto</v>
      </c>
      <c r="G161" s="28" t="str">
        <f>IF(Menu!$G$10="English",C161,D161)</f>
        <v>R$ milhares</v>
      </c>
      <c r="H161" s="114">
        <f t="shared" ref="H161:X161" si="506">H155+H158</f>
        <v>129724</v>
      </c>
      <c r="I161" s="114">
        <f t="shared" si="506"/>
        <v>140945</v>
      </c>
      <c r="J161" s="114">
        <f t="shared" si="506"/>
        <v>138868</v>
      </c>
      <c r="K161" s="114">
        <f t="shared" si="506"/>
        <v>32261</v>
      </c>
      <c r="L161" s="114">
        <f t="shared" si="506"/>
        <v>41806</v>
      </c>
      <c r="M161" s="114">
        <f t="shared" si="506"/>
        <v>32905</v>
      </c>
      <c r="N161" s="114">
        <f t="shared" si="506"/>
        <v>23095</v>
      </c>
      <c r="O161" s="114">
        <f t="shared" si="506"/>
        <v>39704</v>
      </c>
      <c r="P161" s="114">
        <f t="shared" si="506"/>
        <v>42604</v>
      </c>
      <c r="Q161" s="114">
        <f t="shared" si="506"/>
        <v>48938</v>
      </c>
      <c r="R161" s="114">
        <f t="shared" si="506"/>
        <v>53778</v>
      </c>
      <c r="S161" s="114">
        <f t="shared" si="506"/>
        <v>60229</v>
      </c>
      <c r="T161" s="114">
        <f t="shared" si="506"/>
        <v>63845</v>
      </c>
      <c r="U161" s="114">
        <f t="shared" si="506"/>
        <v>71361</v>
      </c>
      <c r="V161" s="114">
        <f t="shared" si="506"/>
        <v>39500</v>
      </c>
      <c r="W161" s="114">
        <f t="shared" si="506"/>
        <v>51067.700000000012</v>
      </c>
      <c r="X161" s="114">
        <f t="shared" si="506"/>
        <v>50907.700000000012</v>
      </c>
      <c r="Y161" s="114">
        <f t="shared" ref="Y161:Z161" si="507">Y155+Y158</f>
        <v>38193</v>
      </c>
      <c r="Z161" s="114">
        <f t="shared" si="507"/>
        <v>103578.59999999998</v>
      </c>
      <c r="AA161" s="114">
        <f t="shared" ref="AA161:AB161" si="508">AA155+AA158</f>
        <v>54122</v>
      </c>
      <c r="AB161" s="114">
        <f t="shared" si="508"/>
        <v>5641.3999999999942</v>
      </c>
      <c r="AC161" s="114">
        <f t="shared" ref="AC161:AD161" si="509">AC155+AC158</f>
        <v>67160</v>
      </c>
      <c r="AD161" s="114">
        <f t="shared" si="509"/>
        <v>96551</v>
      </c>
      <c r="AE161" s="114">
        <f t="shared" ref="AE161:AF161" si="510">AE155+AE158</f>
        <v>50923</v>
      </c>
      <c r="AF161" s="114">
        <f t="shared" si="510"/>
        <v>89401</v>
      </c>
      <c r="AG161" s="114">
        <f t="shared" ref="AG161:AH161" si="511">AG155+AG158</f>
        <v>61402</v>
      </c>
      <c r="AH161" s="114">
        <f t="shared" si="511"/>
        <v>70662</v>
      </c>
      <c r="AI161" s="114">
        <f t="shared" ref="AI161:AJ161" si="512">AI155+AI158</f>
        <v>77843</v>
      </c>
      <c r="AJ161" s="114">
        <f t="shared" si="512"/>
        <v>67155</v>
      </c>
      <c r="AK161" s="9"/>
      <c r="AL161" s="20">
        <f>AL155+AL158</f>
        <v>129724</v>
      </c>
      <c r="AM161" s="20">
        <f>AM155+AM158</f>
        <v>140945</v>
      </c>
      <c r="AN161" s="20">
        <f>AN155+AN158</f>
        <v>138868</v>
      </c>
      <c r="AO161" s="20">
        <f>AO155+AO158</f>
        <v>130067</v>
      </c>
      <c r="AP161" s="20">
        <f>AP155+AP158</f>
        <v>185024</v>
      </c>
      <c r="AQ161" s="114">
        <f t="shared" ref="AQ161:AR161" si="513">AQ155+AQ158</f>
        <v>234935</v>
      </c>
      <c r="AR161" s="114">
        <f t="shared" si="513"/>
        <v>243747</v>
      </c>
      <c r="AS161" s="114">
        <f t="shared" ref="AS161:AT161" si="514">AS155+AS158</f>
        <v>223475</v>
      </c>
      <c r="AT161" s="114">
        <f t="shared" si="514"/>
        <v>272388</v>
      </c>
      <c r="AU161" s="114">
        <f t="shared" ref="AU161" si="515">AU155+AU158</f>
        <v>144998</v>
      </c>
    </row>
    <row r="162" spans="1:47" s="35" customFormat="1" ht="13.5" customHeight="1">
      <c r="A162" s="34" t="s">
        <v>85</v>
      </c>
      <c r="B162" s="34" t="s">
        <v>81</v>
      </c>
      <c r="C162" s="34" t="s">
        <v>1</v>
      </c>
      <c r="D162" s="34" t="s">
        <v>1</v>
      </c>
      <c r="E162" s="34"/>
      <c r="F162" s="35" t="str">
        <f>IF(Menu!$G$10="English",A162,B162)</f>
        <v>Margem bruta</v>
      </c>
      <c r="G162" s="35" t="str">
        <f>IF(Menu!$G$10="English",C162,D162)</f>
        <v>%</v>
      </c>
      <c r="H162" s="116">
        <f t="shared" ref="H162:X162" si="516">H161/H155</f>
        <v>0.26528425357873209</v>
      </c>
      <c r="I162" s="116">
        <f t="shared" si="516"/>
        <v>0.22599327527903423</v>
      </c>
      <c r="J162" s="116">
        <f t="shared" si="516"/>
        <v>0.2467040805268497</v>
      </c>
      <c r="K162" s="116">
        <f t="shared" si="516"/>
        <v>0.24037164805197708</v>
      </c>
      <c r="L162" s="116">
        <f t="shared" si="516"/>
        <v>0.22285954933391616</v>
      </c>
      <c r="M162" s="116">
        <f t="shared" si="516"/>
        <v>0.2944571714930021</v>
      </c>
      <c r="N162" s="116">
        <f t="shared" si="516"/>
        <v>0.15615386175700985</v>
      </c>
      <c r="O162" s="116">
        <f t="shared" si="516"/>
        <v>0.24057927106371377</v>
      </c>
      <c r="P162" s="116">
        <f t="shared" si="516"/>
        <v>0.23213643546014276</v>
      </c>
      <c r="Q162" s="116">
        <f t="shared" si="516"/>
        <v>0.26223903630985551</v>
      </c>
      <c r="R162" s="116">
        <f t="shared" si="516"/>
        <v>0.22725851300298347</v>
      </c>
      <c r="S162" s="116">
        <f t="shared" si="516"/>
        <v>0.2909683808787652</v>
      </c>
      <c r="T162" s="116">
        <f t="shared" si="516"/>
        <v>0.20937798227116655</v>
      </c>
      <c r="U162" s="116">
        <f t="shared" si="516"/>
        <v>0.23289307498751677</v>
      </c>
      <c r="V162" s="116">
        <f t="shared" si="516"/>
        <v>0.18699552630956046</v>
      </c>
      <c r="W162" s="116">
        <f t="shared" si="516"/>
        <v>0.1708132642958444</v>
      </c>
      <c r="X162" s="116">
        <f t="shared" si="516"/>
        <v>0.21064877457369735</v>
      </c>
      <c r="Y162" s="116">
        <f t="shared" ref="Y162:Z162" si="517">Y161/Y155</f>
        <v>0.14766286487531413</v>
      </c>
      <c r="Z162" s="116">
        <f t="shared" si="517"/>
        <v>0.26944123614796311</v>
      </c>
      <c r="AA162" s="116">
        <f t="shared" ref="AA162:AB162" si="518">AA161/AA155</f>
        <v>0.22077726061931199</v>
      </c>
      <c r="AB162" s="116">
        <f t="shared" si="518"/>
        <v>4.0062379540874042E-2</v>
      </c>
      <c r="AC162" s="116">
        <f t="shared" ref="AC162:AD162" si="519">AC161/AC155</f>
        <v>0.27349397099725936</v>
      </c>
      <c r="AD162" s="116">
        <f t="shared" si="519"/>
        <v>0.2429139306111153</v>
      </c>
      <c r="AE162" s="116">
        <f t="shared" ref="AE162:AF162" si="520">AE161/AE155</f>
        <v>0.22614051682409417</v>
      </c>
      <c r="AF162" s="116">
        <f t="shared" si="520"/>
        <v>0.26452347841524393</v>
      </c>
      <c r="AG162" s="116">
        <f t="shared" ref="AG162:AH162" si="521">AG161/AG155</f>
        <v>0.25209283611625455</v>
      </c>
      <c r="AH162" s="116">
        <f t="shared" si="521"/>
        <v>0.22753017925624919</v>
      </c>
      <c r="AI162" s="116">
        <f t="shared" ref="AI162:AJ162" si="522">AI161/AI155</f>
        <v>0.24288972719642293</v>
      </c>
      <c r="AJ162" s="116">
        <f t="shared" si="522"/>
        <v>0.24767099643734372</v>
      </c>
      <c r="AK162" s="19"/>
      <c r="AL162" s="19">
        <f>AL161/AL155</f>
        <v>0.26528425357873209</v>
      </c>
      <c r="AM162" s="19">
        <f>AM161/AM155</f>
        <v>0.22599327527903423</v>
      </c>
      <c r="AN162" s="19">
        <f>AN161/AN155</f>
        <v>0.2467040805268497</v>
      </c>
      <c r="AO162" s="19">
        <f>AO161/AO155</f>
        <v>0.22369459746254616</v>
      </c>
      <c r="AP162" s="19">
        <f>AP161/AP155</f>
        <v>0.23972459864294607</v>
      </c>
      <c r="AQ162" s="116">
        <f t="shared" ref="AQ162:AR162" si="523">AQ161/AQ155</f>
        <v>0.22818793901908374</v>
      </c>
      <c r="AR162" s="116">
        <f t="shared" si="523"/>
        <v>0.20591800856460499</v>
      </c>
      <c r="AS162" s="116">
        <f>AS161/AS155</f>
        <v>0.21717855921134468</v>
      </c>
      <c r="AT162" s="116">
        <f t="shared" ref="AT162" si="524">AT161/AT155</f>
        <v>0.24379499195816995</v>
      </c>
      <c r="AU162" s="116">
        <f>AU161/AU155</f>
        <v>0.24508098770690614</v>
      </c>
    </row>
    <row r="163" spans="1:47" s="35" customFormat="1" ht="13.5" customHeight="1">
      <c r="A163" s="34" t="s">
        <v>86</v>
      </c>
      <c r="B163" s="34" t="s">
        <v>82</v>
      </c>
      <c r="C163" s="34" t="s">
        <v>1</v>
      </c>
      <c r="D163" s="34" t="s">
        <v>1</v>
      </c>
      <c r="E163" s="34"/>
      <c r="F163" s="35" t="str">
        <f>IF(Menu!$G$10="English",A163,B163)</f>
        <v>Margem bruta ex-juros</v>
      </c>
      <c r="G163" s="35" t="str">
        <f>IF(Menu!$G$10="English",C163,D163)</f>
        <v>%</v>
      </c>
      <c r="H163" s="116">
        <f t="shared" ref="H163:X163" si="525">(H161+H201)/H155</f>
        <v>0.32236605316973416</v>
      </c>
      <c r="I163" s="116">
        <f t="shared" si="525"/>
        <v>0.27749655666707823</v>
      </c>
      <c r="J163" s="116">
        <f t="shared" si="525"/>
        <v>0.29860026683579294</v>
      </c>
      <c r="K163" s="116">
        <f t="shared" si="525"/>
        <v>0.27820702912534551</v>
      </c>
      <c r="L163" s="116">
        <f t="shared" si="525"/>
        <v>0.26079354333143201</v>
      </c>
      <c r="M163" s="116">
        <f t="shared" si="525"/>
        <v>0.36462397537316105</v>
      </c>
      <c r="N163" s="116">
        <f t="shared" si="525"/>
        <v>0.17405797199440159</v>
      </c>
      <c r="O163" s="116">
        <f t="shared" si="525"/>
        <v>0.26148392765171025</v>
      </c>
      <c r="P163" s="116">
        <f t="shared" si="525"/>
        <v>0.24534408543562361</v>
      </c>
      <c r="Q163" s="116">
        <f t="shared" si="525"/>
        <v>0.26631692888069619</v>
      </c>
      <c r="R163" s="116">
        <f t="shared" si="525"/>
        <v>0.23844860081643693</v>
      </c>
      <c r="S163" s="116">
        <f t="shared" si="525"/>
        <v>0.29435493610956787</v>
      </c>
      <c r="T163" s="116">
        <f t="shared" si="525"/>
        <v>0.22321736022064298</v>
      </c>
      <c r="U163" s="116">
        <f t="shared" si="525"/>
        <v>0.23960954404378432</v>
      </c>
      <c r="V163" s="116">
        <f t="shared" si="525"/>
        <v>0.20193149809453925</v>
      </c>
      <c r="W163" s="116">
        <f t="shared" si="525"/>
        <v>0.18987216023119535</v>
      </c>
      <c r="X163" s="116">
        <f t="shared" si="525"/>
        <v>0.23847586181213307</v>
      </c>
      <c r="Y163" s="116">
        <f t="shared" ref="Y163:Z163" si="526">(Y161+Y201)/Y155</f>
        <v>0.17538372317803982</v>
      </c>
      <c r="Z163" s="116">
        <f t="shared" si="526"/>
        <v>0.28696633890016121</v>
      </c>
      <c r="AA163" s="116">
        <f t="shared" ref="AA163:AB163" si="527">(AA161+AA201)/AA155</f>
        <v>0.25321547015415491</v>
      </c>
      <c r="AB163" s="116">
        <f t="shared" si="527"/>
        <v>8.6094276620312798E-2</v>
      </c>
      <c r="AC163" s="116">
        <f t="shared" ref="AC163:AD163" si="528">(AC161+AC201)/AC155</f>
        <v>0.31159010111458157</v>
      </c>
      <c r="AD163" s="116">
        <f t="shared" si="528"/>
        <v>0.26532820087050596</v>
      </c>
      <c r="AE163" s="116">
        <f t="shared" ref="AE163:AF163" si="529">(AE161+AE201)/AE155</f>
        <v>0.27244951883579133</v>
      </c>
      <c r="AF163" s="116">
        <f t="shared" si="529"/>
        <v>0.29800574015445158</v>
      </c>
      <c r="AG163" s="116">
        <f t="shared" ref="AG163:AH163" si="530">(AG161+AG201)/AG155</f>
        <v>0.30617196769703864</v>
      </c>
      <c r="AH163" s="116">
        <f t="shared" si="530"/>
        <v>0.27184353476450679</v>
      </c>
      <c r="AI163" s="116">
        <f t="shared" ref="AI163:AJ163" si="531">(AI161+AI201)/AI155</f>
        <v>0.28545307609981058</v>
      </c>
      <c r="AJ163" s="116">
        <f t="shared" si="531"/>
        <v>0.30931675186062124</v>
      </c>
      <c r="AK163" s="19"/>
      <c r="AL163" s="19">
        <f t="shared" ref="AL163:AQ163" si="532">(AL161+AL201)/AL155</f>
        <v>0.32236605316973416</v>
      </c>
      <c r="AM163" s="19">
        <f t="shared" si="532"/>
        <v>0.27749655666707823</v>
      </c>
      <c r="AN163" s="19">
        <f t="shared" si="532"/>
        <v>0.29860026683579294</v>
      </c>
      <c r="AO163" s="19">
        <f t="shared" si="532"/>
        <v>0.2627057575126967</v>
      </c>
      <c r="AP163" s="19">
        <f t="shared" si="532"/>
        <v>0.25175202994484458</v>
      </c>
      <c r="AQ163" s="116">
        <f t="shared" si="532"/>
        <v>0.23803090228134519</v>
      </c>
      <c r="AR163" s="116">
        <f t="shared" ref="AR163" si="533">(AR161+AR201)/AR155</f>
        <v>0.22816165121664192</v>
      </c>
      <c r="AS163" s="116">
        <f>(AS161+AS201)/AS155</f>
        <v>0.24895528828212465</v>
      </c>
      <c r="AT163" s="116">
        <f>(AT161+AT201)/AT155</f>
        <v>0.28736318372337177</v>
      </c>
      <c r="AU163" s="116">
        <f>(AU161+AU201)/AU155</f>
        <v>0.27333329952859292</v>
      </c>
    </row>
    <row r="164" spans="1:47" ht="13.5" customHeight="1">
      <c r="H164" s="107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2"/>
      <c r="AL164" s="12"/>
      <c r="AM164" s="12"/>
      <c r="AN164" s="12"/>
      <c r="AO164" s="12"/>
      <c r="AP164" s="12"/>
      <c r="AQ164" s="100"/>
      <c r="AR164" s="100"/>
      <c r="AS164" s="100"/>
      <c r="AT164" s="100"/>
      <c r="AU164" s="100"/>
    </row>
    <row r="165" spans="1:47" s="28" customFormat="1" ht="13.5" customHeight="1" collapsed="1">
      <c r="A165" s="29" t="s">
        <v>91</v>
      </c>
      <c r="B165" s="29" t="s">
        <v>67</v>
      </c>
      <c r="C165" s="29" t="s">
        <v>2</v>
      </c>
      <c r="D165" s="29" t="s">
        <v>16</v>
      </c>
      <c r="E165" s="29"/>
      <c r="F165" s="28" t="str">
        <f>IF(Menu!$G$10="English",A165,B165)</f>
        <v>Receitas (despesas) operacionais</v>
      </c>
      <c r="G165" s="28" t="str">
        <f>IF(Menu!$G$10="English",C165,D165)</f>
        <v>R$ milhares</v>
      </c>
      <c r="H165" s="114">
        <f>SUM(H166:H168)</f>
        <v>-55798</v>
      </c>
      <c r="I165" s="114">
        <f t="shared" ref="I165:X165" si="534">SUM(I166:I168)</f>
        <v>-77801</v>
      </c>
      <c r="J165" s="114">
        <f t="shared" si="534"/>
        <v>-83064</v>
      </c>
      <c r="K165" s="114">
        <f t="shared" si="534"/>
        <v>-22670</v>
      </c>
      <c r="L165" s="114">
        <f t="shared" si="534"/>
        <v>-14069</v>
      </c>
      <c r="M165" s="114">
        <f t="shared" si="534"/>
        <v>-21200</v>
      </c>
      <c r="N165" s="114">
        <f t="shared" si="534"/>
        <v>-17448</v>
      </c>
      <c r="O165" s="114">
        <f t="shared" si="534"/>
        <v>-21877</v>
      </c>
      <c r="P165" s="114">
        <f t="shared" si="534"/>
        <v>-32139</v>
      </c>
      <c r="Q165" s="114">
        <f t="shared" si="534"/>
        <v>-36426</v>
      </c>
      <c r="R165" s="114">
        <f t="shared" si="534"/>
        <v>-33654</v>
      </c>
      <c r="S165" s="114">
        <f t="shared" si="534"/>
        <v>-34487</v>
      </c>
      <c r="T165" s="114">
        <f t="shared" si="534"/>
        <v>-43031</v>
      </c>
      <c r="U165" s="114">
        <f t="shared" si="534"/>
        <v>-49588</v>
      </c>
      <c r="V165" s="114">
        <f t="shared" si="534"/>
        <v>-34517</v>
      </c>
      <c r="W165" s="114">
        <f t="shared" si="534"/>
        <v>-34913</v>
      </c>
      <c r="X165" s="114">
        <f t="shared" si="534"/>
        <v>-40197.5</v>
      </c>
      <c r="Y165" s="114">
        <f t="shared" ref="Y165:Z165" si="535">SUM(Y166:Y168)</f>
        <v>-37074</v>
      </c>
      <c r="Z165" s="114">
        <f t="shared" si="535"/>
        <v>-42789.500000000007</v>
      </c>
      <c r="AA165" s="114">
        <f t="shared" ref="AA165:AB165" si="536">SUM(AA166:AA168)</f>
        <v>-29515</v>
      </c>
      <c r="AB165" s="114">
        <f t="shared" si="536"/>
        <v>-45712.4</v>
      </c>
      <c r="AC165" s="114">
        <f t="shared" ref="AC165:AD165" si="537">SUM(AC166:AC168)</f>
        <v>-36640</v>
      </c>
      <c r="AD165" s="114">
        <f t="shared" si="537"/>
        <v>-45475</v>
      </c>
      <c r="AE165" s="114">
        <f t="shared" ref="AE165:AF165" si="538">SUM(AE166:AE168)</f>
        <v>-44398</v>
      </c>
      <c r="AF165" s="114">
        <f t="shared" si="538"/>
        <v>-54907</v>
      </c>
      <c r="AG165" s="114">
        <f t="shared" ref="AG165:AH165" si="539">SUM(AG166:AG168)</f>
        <v>-45764</v>
      </c>
      <c r="AH165" s="114">
        <f t="shared" si="539"/>
        <v>-33232</v>
      </c>
      <c r="AI165" s="114">
        <f t="shared" ref="AI165:AJ165" si="540">SUM(AI166:AI168)</f>
        <v>-44926</v>
      </c>
      <c r="AJ165" s="114">
        <f t="shared" si="540"/>
        <v>-38899</v>
      </c>
      <c r="AK165" s="9"/>
      <c r="AL165" s="114">
        <f t="shared" ref="AL165:AQ165" si="541">SUM(AL166:AL168)</f>
        <v>-55798</v>
      </c>
      <c r="AM165" s="114">
        <f t="shared" si="541"/>
        <v>-77801</v>
      </c>
      <c r="AN165" s="114">
        <f t="shared" si="541"/>
        <v>-83064</v>
      </c>
      <c r="AO165" s="114">
        <f t="shared" si="541"/>
        <v>-75387</v>
      </c>
      <c r="AP165" s="114">
        <f t="shared" si="541"/>
        <v>-124096</v>
      </c>
      <c r="AQ165" s="114">
        <f t="shared" si="541"/>
        <v>-161623</v>
      </c>
      <c r="AR165" s="114">
        <f t="shared" ref="AR165:AT165" si="542">SUM(AR166:AR168)</f>
        <v>-154974</v>
      </c>
      <c r="AS165" s="114">
        <f t="shared" si="542"/>
        <v>-157340</v>
      </c>
      <c r="AT165" s="114">
        <f t="shared" si="542"/>
        <v>-178301</v>
      </c>
      <c r="AU165" s="114">
        <f t="shared" ref="AU165" si="543">SUM(AU166:AU168)</f>
        <v>-83825</v>
      </c>
    </row>
    <row r="166" spans="1:47" s="28" customFormat="1" ht="13.5" hidden="1" customHeight="1" outlineLevel="1">
      <c r="A166" s="29" t="s">
        <v>87</v>
      </c>
      <c r="B166" s="29" t="s">
        <v>88</v>
      </c>
      <c r="C166" s="29" t="s">
        <v>2</v>
      </c>
      <c r="D166" s="29" t="s">
        <v>16</v>
      </c>
      <c r="E166" s="29" t="s">
        <v>264</v>
      </c>
      <c r="F166" s="30" t="str">
        <f>IF(Menu!$G$10="English",A166,B166)</f>
        <v>Comerciais</v>
      </c>
      <c r="G166" s="27" t="str">
        <f>IF(Menu!$G$10="English",C166,D166)</f>
        <v>R$ milhares</v>
      </c>
      <c r="H166" s="115">
        <v>-31849</v>
      </c>
      <c r="I166" s="115">
        <v>-35516</v>
      </c>
      <c r="J166" s="115">
        <v>-47784</v>
      </c>
      <c r="K166" s="115">
        <v>-10563</v>
      </c>
      <c r="L166" s="115">
        <v>-6438</v>
      </c>
      <c r="M166" s="115">
        <v>-13230</v>
      </c>
      <c r="N166" s="115">
        <v>-11989</v>
      </c>
      <c r="O166" s="115">
        <v>-10417</v>
      </c>
      <c r="P166" s="115">
        <v>-11554</v>
      </c>
      <c r="Q166" s="115">
        <v>-16884</v>
      </c>
      <c r="R166" s="115">
        <v>-19138</v>
      </c>
      <c r="S166" s="115">
        <v>-16084</v>
      </c>
      <c r="T166" s="115">
        <v>-19883</v>
      </c>
      <c r="U166" s="115">
        <v>-26855</v>
      </c>
      <c r="V166" s="115">
        <v>-19506</v>
      </c>
      <c r="W166" s="115">
        <v>-15388</v>
      </c>
      <c r="X166" s="115">
        <v>-22184.2</v>
      </c>
      <c r="Y166" s="115">
        <v>-23366.5</v>
      </c>
      <c r="Z166" s="115">
        <v>-18272.300000000003</v>
      </c>
      <c r="AA166" s="115">
        <v>-14634</v>
      </c>
      <c r="AB166" s="115">
        <v>-15184.4</v>
      </c>
      <c r="AC166" s="115">
        <v>-16528</v>
      </c>
      <c r="AD166" s="115">
        <v>-19292</v>
      </c>
      <c r="AE166" s="115">
        <v>-19118</v>
      </c>
      <c r="AF166" s="115">
        <v>-19027</v>
      </c>
      <c r="AG166" s="115">
        <v>-16692</v>
      </c>
      <c r="AH166" s="115">
        <v>-16335</v>
      </c>
      <c r="AI166" s="115">
        <v>-18923</v>
      </c>
      <c r="AJ166" s="115">
        <v>-17642</v>
      </c>
      <c r="AK166" s="9"/>
      <c r="AL166" s="21">
        <f>H166</f>
        <v>-31849</v>
      </c>
      <c r="AM166" s="21">
        <f>I166</f>
        <v>-35516</v>
      </c>
      <c r="AN166" s="21">
        <f>J166</f>
        <v>-47784</v>
      </c>
      <c r="AO166" s="21">
        <f>SUM(K166:N166)</f>
        <v>-42220</v>
      </c>
      <c r="AP166" s="21">
        <f>SUM(O166:R166)</f>
        <v>-57993</v>
      </c>
      <c r="AQ166" s="115">
        <f>SUM(S166:V166)</f>
        <v>-82328</v>
      </c>
      <c r="AR166" s="41">
        <f t="shared" ref="AR166:AR168" si="544">SUM(W166:Z166)</f>
        <v>-79211</v>
      </c>
      <c r="AS166" s="41">
        <v>-65639</v>
      </c>
      <c r="AT166" s="115">
        <v>-71172</v>
      </c>
      <c r="AU166" s="115">
        <f t="shared" ref="AU166:AU168" si="545">SUM(AI166:AJ166)</f>
        <v>-36565</v>
      </c>
    </row>
    <row r="167" spans="1:47" s="28" customFormat="1" ht="13.5" hidden="1" customHeight="1" outlineLevel="1">
      <c r="A167" s="29" t="s">
        <v>89</v>
      </c>
      <c r="B167" s="29" t="s">
        <v>68</v>
      </c>
      <c r="C167" s="29" t="s">
        <v>2</v>
      </c>
      <c r="D167" s="29" t="s">
        <v>16</v>
      </c>
      <c r="E167" s="29" t="s">
        <v>265</v>
      </c>
      <c r="F167" s="30" t="str">
        <f>IF(Menu!$G$10="English",A167,B167)</f>
        <v>Gerais e administrativas</v>
      </c>
      <c r="G167" s="27" t="str">
        <f>IF(Menu!$G$10="English",C167,D167)</f>
        <v>R$ milhares</v>
      </c>
      <c r="H167" s="115">
        <v>-37066</v>
      </c>
      <c r="I167" s="115">
        <v>-33263</v>
      </c>
      <c r="J167" s="115">
        <v>-35253</v>
      </c>
      <c r="K167" s="115">
        <v>-8863</v>
      </c>
      <c r="L167" s="115">
        <v>-5086</v>
      </c>
      <c r="M167" s="115">
        <v>-7225</v>
      </c>
      <c r="N167" s="115">
        <v>-6225</v>
      </c>
      <c r="O167" s="115">
        <v>-9777</v>
      </c>
      <c r="P167" s="115">
        <v>-11717</v>
      </c>
      <c r="Q167" s="115">
        <v>-12342</v>
      </c>
      <c r="R167" s="115">
        <v>-13985</v>
      </c>
      <c r="S167" s="115">
        <v>-11198</v>
      </c>
      <c r="T167" s="115">
        <v>-16260</v>
      </c>
      <c r="U167" s="115">
        <v>-13101</v>
      </c>
      <c r="V167" s="115">
        <v>-13586</v>
      </c>
      <c r="W167" s="115">
        <v>-16098</v>
      </c>
      <c r="X167" s="115">
        <v>-14490.7</v>
      </c>
      <c r="Y167" s="115">
        <v>-18534</v>
      </c>
      <c r="Z167" s="115">
        <v>-18749.300000000003</v>
      </c>
      <c r="AA167" s="115">
        <v>-15543</v>
      </c>
      <c r="AB167" s="115">
        <v>-19294</v>
      </c>
      <c r="AC167" s="115">
        <v>-17798</v>
      </c>
      <c r="AD167" s="115">
        <v>-24768</v>
      </c>
      <c r="AE167" s="115">
        <v>-24660</v>
      </c>
      <c r="AF167" s="115">
        <v>-19564</v>
      </c>
      <c r="AG167" s="115">
        <v>-22486</v>
      </c>
      <c r="AH167" s="115">
        <v>-13679</v>
      </c>
      <c r="AI167" s="115">
        <v>-19454</v>
      </c>
      <c r="AJ167" s="115">
        <v>-18069</v>
      </c>
      <c r="AK167" s="9"/>
      <c r="AL167" s="21">
        <f>H167</f>
        <v>-37066</v>
      </c>
      <c r="AM167" s="21">
        <f>I167</f>
        <v>-33263</v>
      </c>
      <c r="AN167" s="21">
        <f>J167</f>
        <v>-35253</v>
      </c>
      <c r="AO167" s="21">
        <f>SUM(K167:N167)</f>
        <v>-27399</v>
      </c>
      <c r="AP167" s="21">
        <f>SUM(O167:R167)</f>
        <v>-47821</v>
      </c>
      <c r="AQ167" s="115">
        <f>SUM(S167:V167)</f>
        <v>-54145</v>
      </c>
      <c r="AR167" s="41">
        <f t="shared" si="544"/>
        <v>-67872</v>
      </c>
      <c r="AS167" s="41">
        <v>-77403</v>
      </c>
      <c r="AT167" s="115">
        <v>-80389</v>
      </c>
      <c r="AU167" s="115">
        <f t="shared" si="545"/>
        <v>-37523</v>
      </c>
    </row>
    <row r="168" spans="1:47" ht="13.5" customHeight="1">
      <c r="A168" s="26" t="s">
        <v>90</v>
      </c>
      <c r="B168" s="26" t="s">
        <v>71</v>
      </c>
      <c r="C168" s="26" t="s">
        <v>2</v>
      </c>
      <c r="D168" s="26" t="s">
        <v>16</v>
      </c>
      <c r="E168" s="26" t="s">
        <v>266</v>
      </c>
      <c r="F168" s="30" t="str">
        <f>IF(Menu!$G$10="English",A168,B168)</f>
        <v>Outras receitas e despesas operacionais</v>
      </c>
      <c r="G168" s="27" t="str">
        <f>IF(Menu!$G$10="English",C168,D168)</f>
        <v>R$ milhares</v>
      </c>
      <c r="H168" s="115">
        <v>13117</v>
      </c>
      <c r="I168" s="115">
        <v>-9022</v>
      </c>
      <c r="J168" s="115">
        <v>-27</v>
      </c>
      <c r="K168" s="115">
        <v>-3244</v>
      </c>
      <c r="L168" s="115">
        <v>-2545</v>
      </c>
      <c r="M168" s="115">
        <v>-745</v>
      </c>
      <c r="N168" s="115">
        <v>766</v>
      </c>
      <c r="O168" s="115">
        <v>-1683</v>
      </c>
      <c r="P168" s="115">
        <v>-8868</v>
      </c>
      <c r="Q168" s="115">
        <v>-7200</v>
      </c>
      <c r="R168" s="115">
        <v>-531</v>
      </c>
      <c r="S168" s="115">
        <v>-7205</v>
      </c>
      <c r="T168" s="115">
        <v>-6888</v>
      </c>
      <c r="U168" s="115">
        <v>-9632</v>
      </c>
      <c r="V168" s="115">
        <v>-1425</v>
      </c>
      <c r="W168" s="115">
        <v>-3427</v>
      </c>
      <c r="X168" s="115">
        <v>-3522.6</v>
      </c>
      <c r="Y168" s="115">
        <v>4826.5</v>
      </c>
      <c r="Z168" s="115">
        <v>-5767.9</v>
      </c>
      <c r="AA168" s="115">
        <v>662</v>
      </c>
      <c r="AB168" s="115">
        <v>-11234</v>
      </c>
      <c r="AC168" s="115">
        <v>-2314</v>
      </c>
      <c r="AD168" s="115">
        <v>-1415</v>
      </c>
      <c r="AE168" s="115">
        <v>-620</v>
      </c>
      <c r="AF168" s="115">
        <v>-16316</v>
      </c>
      <c r="AG168" s="115">
        <v>-6586</v>
      </c>
      <c r="AH168" s="115">
        <v>-3218</v>
      </c>
      <c r="AI168" s="115">
        <v>-6549</v>
      </c>
      <c r="AJ168" s="115">
        <v>-3188</v>
      </c>
      <c r="AK168" s="12"/>
      <c r="AL168" s="21">
        <f>H168</f>
        <v>13117</v>
      </c>
      <c r="AM168" s="21">
        <f>I168</f>
        <v>-9022</v>
      </c>
      <c r="AN168" s="21">
        <f>J168</f>
        <v>-27</v>
      </c>
      <c r="AO168" s="21">
        <f>SUM(K168:N168)</f>
        <v>-5768</v>
      </c>
      <c r="AP168" s="21">
        <f>SUM(O168:R168)</f>
        <v>-18282</v>
      </c>
      <c r="AQ168" s="115">
        <f>SUM(S168:V168)</f>
        <v>-25150</v>
      </c>
      <c r="AR168" s="41">
        <f t="shared" si="544"/>
        <v>-7891</v>
      </c>
      <c r="AS168" s="41">
        <v>-14298</v>
      </c>
      <c r="AT168" s="115">
        <v>-26740</v>
      </c>
      <c r="AU168" s="115">
        <f t="shared" si="545"/>
        <v>-9737</v>
      </c>
    </row>
    <row r="169" spans="1:47" ht="13.5" customHeight="1">
      <c r="E169" s="53"/>
      <c r="F169" s="33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15"/>
      <c r="AK169" s="12"/>
      <c r="AL169" s="21"/>
      <c r="AM169" s="21"/>
      <c r="AN169" s="21"/>
      <c r="AO169" s="21"/>
      <c r="AP169" s="21"/>
      <c r="AQ169" s="115"/>
      <c r="AR169" s="115"/>
      <c r="AS169" s="115"/>
      <c r="AT169" s="115"/>
      <c r="AU169" s="115"/>
    </row>
    <row r="170" spans="1:47" ht="13.5" customHeight="1">
      <c r="A170" s="127" t="s">
        <v>530</v>
      </c>
      <c r="B170" s="26" t="s">
        <v>524</v>
      </c>
      <c r="C170" s="26" t="s">
        <v>2</v>
      </c>
      <c r="D170" s="26" t="s">
        <v>16</v>
      </c>
      <c r="E170" s="53"/>
      <c r="F170" s="28" t="str">
        <f>IF(Menu!$G$10="English",A170,B170)</f>
        <v>Resultado das participações societárias</v>
      </c>
      <c r="G170" s="28" t="str">
        <f>IF(Menu!$G$10="English",C170,D170)</f>
        <v>R$ milhares</v>
      </c>
      <c r="H170" s="114">
        <f>H171</f>
        <v>0</v>
      </c>
      <c r="I170" s="114">
        <f t="shared" ref="I170:X170" si="546">I171</f>
        <v>0</v>
      </c>
      <c r="J170" s="114">
        <f t="shared" si="546"/>
        <v>0</v>
      </c>
      <c r="K170" s="114">
        <f t="shared" si="546"/>
        <v>0</v>
      </c>
      <c r="L170" s="114">
        <f t="shared" si="546"/>
        <v>0</v>
      </c>
      <c r="M170" s="114">
        <f t="shared" si="546"/>
        <v>0</v>
      </c>
      <c r="N170" s="114">
        <f t="shared" si="546"/>
        <v>0</v>
      </c>
      <c r="O170" s="114">
        <f t="shared" si="546"/>
        <v>0</v>
      </c>
      <c r="P170" s="114">
        <f t="shared" si="546"/>
        <v>0</v>
      </c>
      <c r="Q170" s="114">
        <f t="shared" si="546"/>
        <v>0</v>
      </c>
      <c r="R170" s="114">
        <f t="shared" si="546"/>
        <v>0</v>
      </c>
      <c r="S170" s="114">
        <f t="shared" si="546"/>
        <v>0</v>
      </c>
      <c r="T170" s="114">
        <f t="shared" si="546"/>
        <v>-23</v>
      </c>
      <c r="U170" s="114">
        <f t="shared" si="546"/>
        <v>63</v>
      </c>
      <c r="V170" s="114">
        <f t="shared" si="546"/>
        <v>-604</v>
      </c>
      <c r="W170" s="114">
        <f t="shared" si="546"/>
        <v>847</v>
      </c>
      <c r="X170" s="114">
        <f t="shared" si="546"/>
        <v>1120</v>
      </c>
      <c r="Y170" s="114">
        <f t="shared" ref="Y170:AJ170" si="547">Y171</f>
        <v>2904</v>
      </c>
      <c r="Z170" s="114">
        <f t="shared" si="547"/>
        <v>3070</v>
      </c>
      <c r="AA170" s="114">
        <f t="shared" si="547"/>
        <v>-961</v>
      </c>
      <c r="AB170" s="114">
        <f t="shared" si="547"/>
        <v>2425</v>
      </c>
      <c r="AC170" s="114">
        <f t="shared" si="547"/>
        <v>6460</v>
      </c>
      <c r="AD170" s="114">
        <f t="shared" si="547"/>
        <v>3461</v>
      </c>
      <c r="AE170" s="114">
        <f t="shared" si="547"/>
        <v>1172</v>
      </c>
      <c r="AF170" s="114">
        <f t="shared" si="547"/>
        <v>-205</v>
      </c>
      <c r="AG170" s="114">
        <f t="shared" si="547"/>
        <v>4072</v>
      </c>
      <c r="AH170" s="114">
        <f t="shared" si="547"/>
        <v>1575</v>
      </c>
      <c r="AI170" s="114">
        <f t="shared" si="547"/>
        <v>-2194</v>
      </c>
      <c r="AJ170" s="114">
        <f t="shared" si="547"/>
        <v>9464</v>
      </c>
      <c r="AK170" s="9"/>
      <c r="AL170" s="114">
        <f t="shared" ref="AL170:AU170" si="548">AL171</f>
        <v>0</v>
      </c>
      <c r="AM170" s="114">
        <f t="shared" si="548"/>
        <v>0</v>
      </c>
      <c r="AN170" s="114">
        <f t="shared" si="548"/>
        <v>0</v>
      </c>
      <c r="AO170" s="114">
        <f t="shared" si="548"/>
        <v>0</v>
      </c>
      <c r="AP170" s="114">
        <f t="shared" si="548"/>
        <v>0</v>
      </c>
      <c r="AQ170" s="114">
        <f t="shared" si="548"/>
        <v>-564</v>
      </c>
      <c r="AR170" s="114">
        <f t="shared" si="548"/>
        <v>7941</v>
      </c>
      <c r="AS170" s="114">
        <f t="shared" si="548"/>
        <v>11385</v>
      </c>
      <c r="AT170" s="114">
        <f t="shared" si="548"/>
        <v>6614</v>
      </c>
      <c r="AU170" s="114">
        <f t="shared" si="548"/>
        <v>7270</v>
      </c>
    </row>
    <row r="171" spans="1:47" ht="13.5" customHeight="1">
      <c r="A171" s="127" t="s">
        <v>529</v>
      </c>
      <c r="B171" s="26" t="s">
        <v>525</v>
      </c>
      <c r="C171" s="26" t="s">
        <v>2</v>
      </c>
      <c r="D171" s="26" t="s">
        <v>16</v>
      </c>
      <c r="E171" s="26" t="s">
        <v>266</v>
      </c>
      <c r="F171" s="30" t="str">
        <f>IF(Menu!$G$10="English",A171,B171)</f>
        <v>Equivalência patrimonial</v>
      </c>
      <c r="G171" s="27" t="str">
        <f>IF(Menu!$G$10="English",C171,D171)</f>
        <v>R$ milhares</v>
      </c>
      <c r="H171" s="115"/>
      <c r="I171" s="115"/>
      <c r="J171" s="115"/>
      <c r="K171" s="115">
        <v>0</v>
      </c>
      <c r="L171" s="115"/>
      <c r="M171" s="115"/>
      <c r="N171" s="115"/>
      <c r="O171" s="115"/>
      <c r="P171" s="115"/>
      <c r="Q171" s="115"/>
      <c r="R171" s="115"/>
      <c r="S171" s="115">
        <v>0</v>
      </c>
      <c r="T171" s="115">
        <v>-23</v>
      </c>
      <c r="U171" s="115">
        <v>63</v>
      </c>
      <c r="V171" s="115">
        <v>-604</v>
      </c>
      <c r="W171" s="115">
        <v>847</v>
      </c>
      <c r="X171" s="115">
        <v>1120</v>
      </c>
      <c r="Y171" s="115">
        <v>2904</v>
      </c>
      <c r="Z171" s="115">
        <v>3070</v>
      </c>
      <c r="AA171" s="115">
        <v>-961</v>
      </c>
      <c r="AB171" s="115">
        <v>2425</v>
      </c>
      <c r="AC171" s="115">
        <v>6460</v>
      </c>
      <c r="AD171" s="115">
        <v>3461</v>
      </c>
      <c r="AE171" s="115">
        <v>1172</v>
      </c>
      <c r="AF171" s="115">
        <v>-205</v>
      </c>
      <c r="AG171" s="115">
        <v>4072</v>
      </c>
      <c r="AH171" s="115">
        <v>1575</v>
      </c>
      <c r="AI171" s="115">
        <v>-2194</v>
      </c>
      <c r="AJ171" s="115">
        <v>9464</v>
      </c>
      <c r="AK171" s="12"/>
      <c r="AL171" s="21">
        <f>H171</f>
        <v>0</v>
      </c>
      <c r="AM171" s="21">
        <f>I171</f>
        <v>0</v>
      </c>
      <c r="AN171" s="21">
        <f>J171</f>
        <v>0</v>
      </c>
      <c r="AO171" s="21">
        <f>SUM(K171:N171)</f>
        <v>0</v>
      </c>
      <c r="AP171" s="21">
        <f>SUM(O171:R171)</f>
        <v>0</v>
      </c>
      <c r="AQ171" s="115">
        <f>SUM(S171:V171)</f>
        <v>-564</v>
      </c>
      <c r="AR171" s="41">
        <f>SUM(W171:Z171)</f>
        <v>7941</v>
      </c>
      <c r="AS171" s="41">
        <v>11385</v>
      </c>
      <c r="AT171" s="115">
        <v>6614</v>
      </c>
      <c r="AU171" s="115">
        <f t="shared" ref="AU171" si="549">SUM(AI171:AJ171)</f>
        <v>7270</v>
      </c>
    </row>
    <row r="172" spans="1:47" ht="13.5" customHeight="1"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2"/>
      <c r="AL172" s="12"/>
      <c r="AM172" s="12"/>
      <c r="AN172" s="12"/>
      <c r="AO172" s="12"/>
      <c r="AP172" s="12"/>
      <c r="AQ172" s="100"/>
      <c r="AR172" s="100"/>
      <c r="AS172" s="100"/>
      <c r="AT172" s="100"/>
      <c r="AU172" s="100"/>
    </row>
    <row r="173" spans="1:47" s="28" customFormat="1" ht="13.5" customHeight="1" collapsed="1">
      <c r="A173" s="29" t="s">
        <v>103</v>
      </c>
      <c r="B173" s="29" t="s">
        <v>102</v>
      </c>
      <c r="C173" s="29" t="s">
        <v>2</v>
      </c>
      <c r="D173" s="29" t="s">
        <v>16</v>
      </c>
      <c r="E173" s="29"/>
      <c r="F173" s="28" t="str">
        <f>IF(Menu!$G$10="English",A173,B173)</f>
        <v>(Despesa) Receita financeira</v>
      </c>
      <c r="G173" s="28" t="str">
        <f>IF(Menu!$G$10="English",C173,D173)</f>
        <v>R$ milhares</v>
      </c>
      <c r="H173" s="114">
        <f>SUM(H174:H175)</f>
        <v>16733</v>
      </c>
      <c r="I173" s="114">
        <f t="shared" ref="I173:X173" si="550">SUM(I174:I175)</f>
        <v>15541.033999999992</v>
      </c>
      <c r="J173" s="114">
        <f t="shared" si="550"/>
        <v>12119</v>
      </c>
      <c r="K173" s="114">
        <f t="shared" si="550"/>
        <v>2576</v>
      </c>
      <c r="L173" s="114">
        <f t="shared" si="550"/>
        <v>4820</v>
      </c>
      <c r="M173" s="114">
        <f t="shared" si="550"/>
        <v>1790</v>
      </c>
      <c r="N173" s="114">
        <f t="shared" si="550"/>
        <v>6117</v>
      </c>
      <c r="O173" s="114">
        <f t="shared" si="550"/>
        <v>5787</v>
      </c>
      <c r="P173" s="114">
        <f t="shared" si="550"/>
        <v>5236</v>
      </c>
      <c r="Q173" s="114">
        <f t="shared" si="550"/>
        <v>12406</v>
      </c>
      <c r="R173" s="114">
        <f t="shared" si="550"/>
        <v>15582</v>
      </c>
      <c r="S173" s="114">
        <f t="shared" si="550"/>
        <v>17944</v>
      </c>
      <c r="T173" s="114">
        <f t="shared" si="550"/>
        <v>24333.5</v>
      </c>
      <c r="U173" s="114">
        <f t="shared" si="550"/>
        <v>15683</v>
      </c>
      <c r="V173" s="114">
        <f t="shared" si="550"/>
        <v>18042.5</v>
      </c>
      <c r="W173" s="114">
        <f t="shared" si="550"/>
        <v>16496</v>
      </c>
      <c r="X173" s="114">
        <f t="shared" si="550"/>
        <v>23903.599999999999</v>
      </c>
      <c r="Y173" s="114">
        <f t="shared" ref="Y173:Z173" si="551">SUM(Y174:Y175)</f>
        <v>22047</v>
      </c>
      <c r="Z173" s="114">
        <f t="shared" si="551"/>
        <v>23175.4</v>
      </c>
      <c r="AA173" s="114">
        <f t="shared" ref="AA173:AB173" si="552">SUM(AA174:AA175)</f>
        <v>24214</v>
      </c>
      <c r="AB173" s="114">
        <f t="shared" si="552"/>
        <v>20351</v>
      </c>
      <c r="AC173" s="114">
        <f t="shared" ref="AC173:AD173" si="553">SUM(AC174:AC175)</f>
        <v>20963</v>
      </c>
      <c r="AD173" s="114">
        <f t="shared" si="553"/>
        <v>21401</v>
      </c>
      <c r="AE173" s="114">
        <f t="shared" ref="AE173:AF173" si="554">SUM(AE174:AE175)</f>
        <v>20593</v>
      </c>
      <c r="AF173" s="114">
        <f t="shared" si="554"/>
        <v>26650</v>
      </c>
      <c r="AG173" s="114">
        <f t="shared" ref="AG173:AH173" si="555">SUM(AG174:AG175)</f>
        <v>22515</v>
      </c>
      <c r="AH173" s="114">
        <f t="shared" si="555"/>
        <v>13706</v>
      </c>
      <c r="AI173" s="114">
        <f t="shared" ref="AI173:AJ173" si="556">SUM(AI174:AI175)</f>
        <v>13025</v>
      </c>
      <c r="AJ173" s="114">
        <f t="shared" si="556"/>
        <v>20443</v>
      </c>
      <c r="AK173" s="9"/>
      <c r="AL173" s="20">
        <f>SUM(AL174:AL175)</f>
        <v>16733</v>
      </c>
      <c r="AM173" s="20">
        <f t="shared" ref="AM173" si="557">SUM(AM174:AM175)</f>
        <v>15541.033999999992</v>
      </c>
      <c r="AN173" s="20">
        <f t="shared" ref="AN173" si="558">SUM(AN174:AN175)</f>
        <v>12119</v>
      </c>
      <c r="AO173" s="20">
        <f t="shared" ref="AO173" si="559">SUM(AO174:AO175)</f>
        <v>15303</v>
      </c>
      <c r="AP173" s="20">
        <f t="shared" ref="AP173:AQ173" si="560">SUM(AP174:AP175)</f>
        <v>39011</v>
      </c>
      <c r="AQ173" s="114">
        <f t="shared" si="560"/>
        <v>76003</v>
      </c>
      <c r="AR173" s="114">
        <f>SUM(AR174:AR175)</f>
        <v>85622</v>
      </c>
      <c r="AS173" s="114">
        <f>SUM(AS174:AS175)</f>
        <v>86929</v>
      </c>
      <c r="AT173" s="114">
        <f t="shared" ref="AT173:AU173" si="561">SUM(AT174:AT175)</f>
        <v>83464</v>
      </c>
      <c r="AU173" s="114">
        <f>SUM(AU174:AU175)-1</f>
        <v>33467</v>
      </c>
    </row>
    <row r="174" spans="1:47" ht="13.5" hidden="1" customHeight="1" outlineLevel="1">
      <c r="A174" s="26" t="s">
        <v>92</v>
      </c>
      <c r="B174" s="26" t="s">
        <v>69</v>
      </c>
      <c r="C174" s="26" t="s">
        <v>2</v>
      </c>
      <c r="D174" s="26" t="s">
        <v>16</v>
      </c>
      <c r="E174" s="26" t="s">
        <v>267</v>
      </c>
      <c r="F174" s="30" t="str">
        <f>IF(Menu!$G$10="English",A174,B174)</f>
        <v>Despesas financeiras</v>
      </c>
      <c r="G174" s="27" t="str">
        <f>IF(Menu!$G$10="English",C174,D174)</f>
        <v>R$ milhares</v>
      </c>
      <c r="H174" s="117">
        <v>-899</v>
      </c>
      <c r="I174" s="117">
        <v>-1557.4962399999999</v>
      </c>
      <c r="J174" s="115">
        <v>-4781</v>
      </c>
      <c r="K174" s="115">
        <v>-1435</v>
      </c>
      <c r="L174" s="115">
        <v>-1093</v>
      </c>
      <c r="M174" s="115">
        <v>-2152</v>
      </c>
      <c r="N174" s="115">
        <v>-905</v>
      </c>
      <c r="O174" s="115">
        <v>-20</v>
      </c>
      <c r="P174" s="115">
        <v>-1688</v>
      </c>
      <c r="Q174" s="115">
        <v>-672</v>
      </c>
      <c r="R174" s="115">
        <v>-2483</v>
      </c>
      <c r="S174" s="115">
        <v>-685</v>
      </c>
      <c r="T174" s="115">
        <v>-400</v>
      </c>
      <c r="U174" s="115">
        <v>-935</v>
      </c>
      <c r="V174" s="115">
        <v>-876</v>
      </c>
      <c r="W174" s="115">
        <v>-680.4</v>
      </c>
      <c r="X174" s="115">
        <v>-1466</v>
      </c>
      <c r="Y174" s="115">
        <v>-1330</v>
      </c>
      <c r="Z174" s="115">
        <v>-981.59999999999991</v>
      </c>
      <c r="AA174" s="115">
        <v>-4062</v>
      </c>
      <c r="AB174" s="115">
        <v>-853</v>
      </c>
      <c r="AC174" s="115">
        <v>-720</v>
      </c>
      <c r="AD174" s="115">
        <v>-1891</v>
      </c>
      <c r="AE174" s="115">
        <v>-1454</v>
      </c>
      <c r="AF174" s="115">
        <v>-2812</v>
      </c>
      <c r="AG174" s="115">
        <v>-2784</v>
      </c>
      <c r="AH174" s="115">
        <v>-4592</v>
      </c>
      <c r="AI174" s="115">
        <v>-9695</v>
      </c>
      <c r="AJ174" s="115">
        <v>-4952</v>
      </c>
      <c r="AK174" s="12"/>
      <c r="AL174" s="21">
        <f>H174</f>
        <v>-899</v>
      </c>
      <c r="AM174" s="21">
        <f>I174</f>
        <v>-1557.4962399999999</v>
      </c>
      <c r="AN174" s="21">
        <f>J174</f>
        <v>-4781</v>
      </c>
      <c r="AO174" s="21">
        <f>SUM(K174:N174)</f>
        <v>-5585</v>
      </c>
      <c r="AP174" s="21">
        <f>SUM(O174:R174)</f>
        <v>-4863</v>
      </c>
      <c r="AQ174" s="115">
        <f>SUM(S174:V174)</f>
        <v>-2896</v>
      </c>
      <c r="AR174" s="41">
        <f t="shared" ref="AR174:AR175" si="562">SUM(W174:Z174)</f>
        <v>-4458</v>
      </c>
      <c r="AS174" s="41">
        <v>-7526</v>
      </c>
      <c r="AT174" s="115">
        <v>-11642</v>
      </c>
      <c r="AU174" s="115">
        <f t="shared" ref="AU174:AU175" si="563">SUM(AI174:AJ174)</f>
        <v>-14647</v>
      </c>
    </row>
    <row r="175" spans="1:47" ht="13.5" hidden="1" customHeight="1" outlineLevel="1">
      <c r="A175" s="26" t="s">
        <v>93</v>
      </c>
      <c r="B175" s="26" t="s">
        <v>70</v>
      </c>
      <c r="C175" s="26" t="s">
        <v>2</v>
      </c>
      <c r="D175" s="26" t="s">
        <v>16</v>
      </c>
      <c r="E175" s="26" t="s">
        <v>268</v>
      </c>
      <c r="F175" s="30" t="str">
        <f>IF(Menu!$G$10="English",A175,B175)</f>
        <v>Receitas financeiras</v>
      </c>
      <c r="G175" s="27" t="str">
        <f>IF(Menu!$G$10="English",C175,D175)</f>
        <v>R$ milhares</v>
      </c>
      <c r="H175" s="117">
        <v>17632</v>
      </c>
      <c r="I175" s="117">
        <v>17098.530239999993</v>
      </c>
      <c r="J175" s="115">
        <v>16900</v>
      </c>
      <c r="K175" s="115">
        <v>4011</v>
      </c>
      <c r="L175" s="115">
        <v>5913</v>
      </c>
      <c r="M175" s="115">
        <v>3942</v>
      </c>
      <c r="N175" s="115">
        <v>7022</v>
      </c>
      <c r="O175" s="115">
        <v>5807</v>
      </c>
      <c r="P175" s="115">
        <v>6924</v>
      </c>
      <c r="Q175" s="115">
        <v>13078</v>
      </c>
      <c r="R175" s="115">
        <v>18065</v>
      </c>
      <c r="S175" s="115">
        <v>18629</v>
      </c>
      <c r="T175" s="115">
        <v>24733.5</v>
      </c>
      <c r="U175" s="115">
        <v>16618</v>
      </c>
      <c r="V175" s="115">
        <v>18918.5</v>
      </c>
      <c r="W175" s="115">
        <v>17176.400000000001</v>
      </c>
      <c r="X175" s="115">
        <v>25369.599999999999</v>
      </c>
      <c r="Y175" s="115">
        <v>23377</v>
      </c>
      <c r="Z175" s="115">
        <v>24157</v>
      </c>
      <c r="AA175" s="115">
        <v>28276</v>
      </c>
      <c r="AB175" s="115">
        <v>21204</v>
      </c>
      <c r="AC175" s="115">
        <v>21683</v>
      </c>
      <c r="AD175" s="115">
        <v>23292</v>
      </c>
      <c r="AE175" s="115">
        <v>22047</v>
      </c>
      <c r="AF175" s="115">
        <v>29462</v>
      </c>
      <c r="AG175" s="115">
        <v>25299</v>
      </c>
      <c r="AH175" s="115">
        <v>18298</v>
      </c>
      <c r="AI175" s="115">
        <v>22720</v>
      </c>
      <c r="AJ175" s="115">
        <v>25395</v>
      </c>
      <c r="AK175" s="12"/>
      <c r="AL175" s="21">
        <f>H175</f>
        <v>17632</v>
      </c>
      <c r="AM175" s="21">
        <f>I175</f>
        <v>17098.530239999993</v>
      </c>
      <c r="AN175" s="21">
        <f>J175</f>
        <v>16900</v>
      </c>
      <c r="AO175" s="21">
        <f>SUM(K175:N175)</f>
        <v>20888</v>
      </c>
      <c r="AP175" s="21">
        <f>SUM(O175:R175)</f>
        <v>43874</v>
      </c>
      <c r="AQ175" s="115">
        <f>SUM(S175:V175)</f>
        <v>78899</v>
      </c>
      <c r="AR175" s="41">
        <f t="shared" si="562"/>
        <v>90080</v>
      </c>
      <c r="AS175" s="41">
        <v>94455</v>
      </c>
      <c r="AT175" s="115">
        <v>95106</v>
      </c>
      <c r="AU175" s="115">
        <f t="shared" si="563"/>
        <v>48115</v>
      </c>
    </row>
    <row r="176" spans="1:47" ht="13.5" customHeight="1">
      <c r="F176" s="2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2"/>
      <c r="AL176" s="9"/>
      <c r="AM176" s="9"/>
      <c r="AN176" s="9"/>
      <c r="AO176" s="9"/>
      <c r="AP176" s="9"/>
      <c r="AQ176" s="118"/>
      <c r="AR176" s="118"/>
      <c r="AS176" s="118"/>
      <c r="AT176" s="118"/>
      <c r="AU176" s="118"/>
    </row>
    <row r="177" spans="1:51" s="28" customFormat="1" ht="13.5" customHeight="1">
      <c r="A177" s="29" t="s">
        <v>94</v>
      </c>
      <c r="B177" s="29" t="s">
        <v>72</v>
      </c>
      <c r="C177" s="29" t="s">
        <v>2</v>
      </c>
      <c r="D177" s="29" t="s">
        <v>16</v>
      </c>
      <c r="E177" s="29"/>
      <c r="F177" s="28" t="str">
        <f>IF(Menu!$G$10="English",A177,B177)</f>
        <v>Lucro operacional</v>
      </c>
      <c r="G177" s="28" t="str">
        <f>IF(Menu!$G$10="English",C177,D177)</f>
        <v>R$ milhares</v>
      </c>
      <c r="H177" s="114">
        <f t="shared" ref="H177:X177" si="564">H161+H165+H171+H173</f>
        <v>90659</v>
      </c>
      <c r="I177" s="114">
        <f t="shared" si="564"/>
        <v>78685.033999999985</v>
      </c>
      <c r="J177" s="114">
        <f t="shared" si="564"/>
        <v>67923</v>
      </c>
      <c r="K177" s="114">
        <f t="shared" si="564"/>
        <v>12167</v>
      </c>
      <c r="L177" s="114">
        <f t="shared" si="564"/>
        <v>32557</v>
      </c>
      <c r="M177" s="114">
        <f t="shared" si="564"/>
        <v>13495</v>
      </c>
      <c r="N177" s="114">
        <f t="shared" si="564"/>
        <v>11764</v>
      </c>
      <c r="O177" s="114">
        <f t="shared" si="564"/>
        <v>23614</v>
      </c>
      <c r="P177" s="114">
        <f t="shared" si="564"/>
        <v>15701</v>
      </c>
      <c r="Q177" s="114">
        <f t="shared" si="564"/>
        <v>24918</v>
      </c>
      <c r="R177" s="114">
        <f t="shared" si="564"/>
        <v>35706</v>
      </c>
      <c r="S177" s="114">
        <f t="shared" si="564"/>
        <v>43686</v>
      </c>
      <c r="T177" s="114">
        <f t="shared" si="564"/>
        <v>45124.5</v>
      </c>
      <c r="U177" s="114">
        <f t="shared" si="564"/>
        <v>37519</v>
      </c>
      <c r="V177" s="114">
        <f t="shared" si="564"/>
        <v>22421.5</v>
      </c>
      <c r="W177" s="114">
        <f t="shared" si="564"/>
        <v>33497.700000000012</v>
      </c>
      <c r="X177" s="114">
        <f t="shared" si="564"/>
        <v>35733.80000000001</v>
      </c>
      <c r="Y177" s="114">
        <f t="shared" ref="Y177:AD177" si="565">Y161+Y165+Y170+Y173</f>
        <v>26070</v>
      </c>
      <c r="Z177" s="114">
        <f t="shared" si="565"/>
        <v>87034.499999999971</v>
      </c>
      <c r="AA177" s="114">
        <f t="shared" si="565"/>
        <v>47860</v>
      </c>
      <c r="AB177" s="114">
        <f t="shared" si="565"/>
        <v>-17295.000000000007</v>
      </c>
      <c r="AC177" s="114">
        <f t="shared" si="565"/>
        <v>57943</v>
      </c>
      <c r="AD177" s="114">
        <f t="shared" si="565"/>
        <v>75938</v>
      </c>
      <c r="AE177" s="114">
        <f t="shared" ref="AE177:AF177" si="566">AE161+AE165+AE170+AE173</f>
        <v>28290</v>
      </c>
      <c r="AF177" s="114">
        <f t="shared" si="566"/>
        <v>60939</v>
      </c>
      <c r="AG177" s="114">
        <f t="shared" ref="AG177:AH177" si="567">AG161+AG165+AG170+AG173</f>
        <v>42225</v>
      </c>
      <c r="AH177" s="114">
        <f t="shared" si="567"/>
        <v>52711</v>
      </c>
      <c r="AI177" s="114">
        <f t="shared" ref="AI177:AJ177" si="568">AI161+AI165+AI170+AI173</f>
        <v>43748</v>
      </c>
      <c r="AJ177" s="114">
        <f t="shared" si="568"/>
        <v>58163</v>
      </c>
      <c r="AK177" s="12"/>
      <c r="AL177" s="20">
        <f t="shared" ref="AL177:AQ177" si="569">AL161+AL165+AL171+AL173</f>
        <v>90659</v>
      </c>
      <c r="AM177" s="20">
        <f t="shared" si="569"/>
        <v>78685.033999999985</v>
      </c>
      <c r="AN177" s="20">
        <f t="shared" si="569"/>
        <v>67923</v>
      </c>
      <c r="AO177" s="20">
        <f t="shared" si="569"/>
        <v>69983</v>
      </c>
      <c r="AP177" s="20">
        <f t="shared" si="569"/>
        <v>99939</v>
      </c>
      <c r="AQ177" s="114">
        <f t="shared" si="569"/>
        <v>148751</v>
      </c>
      <c r="AR177" s="114">
        <f t="shared" ref="AR177:AS177" si="570">AR161+AR165+AR171+AR173</f>
        <v>182336</v>
      </c>
      <c r="AS177" s="114">
        <f t="shared" si="570"/>
        <v>164449</v>
      </c>
      <c r="AT177" s="114">
        <f t="shared" ref="AT177:AU177" si="571">AT161+AT165+AT170+AT173</f>
        <v>184165</v>
      </c>
      <c r="AU177" s="114">
        <f>AU161+AU165+AU170+AU173-1</f>
        <v>101909</v>
      </c>
    </row>
    <row r="178" spans="1:51" ht="13.5" customHeight="1"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2"/>
      <c r="AL178" s="12"/>
      <c r="AM178" s="12"/>
      <c r="AN178" s="12"/>
      <c r="AO178" s="12"/>
      <c r="AP178" s="12"/>
      <c r="AQ178" s="100"/>
      <c r="AR178" s="100"/>
      <c r="AS178" s="100"/>
      <c r="AT178" s="100"/>
      <c r="AU178" s="100"/>
    </row>
    <row r="179" spans="1:51" s="28" customFormat="1" ht="13.5" customHeight="1" collapsed="1">
      <c r="A179" s="29" t="s">
        <v>95</v>
      </c>
      <c r="B179" s="29" t="s">
        <v>73</v>
      </c>
      <c r="C179" s="29" t="s">
        <v>2</v>
      </c>
      <c r="D179" s="29" t="s">
        <v>16</v>
      </c>
      <c r="E179" s="29"/>
      <c r="F179" s="28" t="str">
        <f>IF(Menu!$G$10="English",A179,B179)</f>
        <v>Imposto de renda e contribuição social</v>
      </c>
      <c r="G179" s="28" t="str">
        <f>IF(Menu!$G$10="English",C179,D179)</f>
        <v>R$ milhares</v>
      </c>
      <c r="H179" s="114">
        <f>SUM(H180:H181)</f>
        <v>-13656</v>
      </c>
      <c r="I179" s="114">
        <f t="shared" ref="I179:X179" si="572">SUM(I180:I181)</f>
        <v>-8353</v>
      </c>
      <c r="J179" s="114">
        <f t="shared" si="572"/>
        <v>-12611</v>
      </c>
      <c r="K179" s="114">
        <f t="shared" si="572"/>
        <v>-2436</v>
      </c>
      <c r="L179" s="114">
        <f t="shared" si="572"/>
        <v>-4305</v>
      </c>
      <c r="M179" s="114">
        <f t="shared" si="572"/>
        <v>-2751</v>
      </c>
      <c r="N179" s="114">
        <f t="shared" si="572"/>
        <v>-3323</v>
      </c>
      <c r="O179" s="114">
        <f t="shared" si="572"/>
        <v>-2719</v>
      </c>
      <c r="P179" s="114">
        <f t="shared" si="572"/>
        <v>-3334</v>
      </c>
      <c r="Q179" s="114">
        <f t="shared" si="572"/>
        <v>-3543</v>
      </c>
      <c r="R179" s="114">
        <f t="shared" si="572"/>
        <v>-3984</v>
      </c>
      <c r="S179" s="114">
        <f t="shared" si="572"/>
        <v>-3250</v>
      </c>
      <c r="T179" s="114">
        <f t="shared" si="572"/>
        <v>-6262</v>
      </c>
      <c r="U179" s="114">
        <f t="shared" si="572"/>
        <v>-6446</v>
      </c>
      <c r="V179" s="114">
        <f t="shared" si="572"/>
        <v>-7200</v>
      </c>
      <c r="W179" s="114">
        <f t="shared" si="572"/>
        <v>-6438.7</v>
      </c>
      <c r="X179" s="114">
        <f t="shared" si="572"/>
        <v>-7740</v>
      </c>
      <c r="Y179" s="114">
        <f t="shared" ref="Y179:Z179" si="573">SUM(Y180:Y181)</f>
        <v>-6133</v>
      </c>
      <c r="Z179" s="114">
        <f t="shared" si="573"/>
        <v>-10075.299999999999</v>
      </c>
      <c r="AA179" s="114">
        <f t="shared" ref="AA179:AB179" si="574">SUM(AA180:AA181)</f>
        <v>-5482</v>
      </c>
      <c r="AB179" s="114">
        <f t="shared" si="574"/>
        <v>-6571</v>
      </c>
      <c r="AC179" s="114">
        <f t="shared" ref="AC179:AD179" si="575">SUM(AC180:AC181)</f>
        <v>-5758</v>
      </c>
      <c r="AD179" s="114">
        <f t="shared" si="575"/>
        <v>-9805</v>
      </c>
      <c r="AE179" s="114">
        <f t="shared" ref="AE179:AF179" si="576">SUM(AE180:AE181)</f>
        <v>-7101</v>
      </c>
      <c r="AF179" s="114">
        <f t="shared" si="576"/>
        <v>-10778</v>
      </c>
      <c r="AG179" s="114">
        <f t="shared" ref="AG179:AH179" si="577">SUM(AG180:AG181)</f>
        <v>-6347</v>
      </c>
      <c r="AH179" s="114">
        <f t="shared" si="577"/>
        <v>-9883</v>
      </c>
      <c r="AI179" s="114">
        <f t="shared" ref="AI179:AJ179" si="578">SUM(AI180:AI181)</f>
        <v>-7726</v>
      </c>
      <c r="AJ179" s="114">
        <f t="shared" si="578"/>
        <v>-7829</v>
      </c>
      <c r="AK179" s="9"/>
      <c r="AL179" s="20">
        <f>SUM(AL180:AL181)</f>
        <v>-13656</v>
      </c>
      <c r="AM179" s="20">
        <f t="shared" ref="AM179" si="579">SUM(AM180:AM181)</f>
        <v>-8353</v>
      </c>
      <c r="AN179" s="20">
        <f t="shared" ref="AN179" si="580">SUM(AN180:AN181)</f>
        <v>-12611</v>
      </c>
      <c r="AO179" s="20">
        <f t="shared" ref="AO179" si="581">SUM(AO180:AO181)</f>
        <v>-12815</v>
      </c>
      <c r="AP179" s="20">
        <f t="shared" ref="AP179:AQ179" si="582">SUM(AP180:AP181)</f>
        <v>-13580</v>
      </c>
      <c r="AQ179" s="114">
        <f t="shared" si="582"/>
        <v>-23158</v>
      </c>
      <c r="AR179" s="114">
        <f t="shared" ref="AR179:AT179" si="583">SUM(AR180:AR181)</f>
        <v>-30387</v>
      </c>
      <c r="AS179" s="114">
        <f t="shared" si="583"/>
        <v>-27616</v>
      </c>
      <c r="AT179" s="114">
        <f t="shared" si="583"/>
        <v>-34109</v>
      </c>
      <c r="AU179" s="114">
        <f t="shared" ref="AU179" si="584">SUM(AU180:AU181)</f>
        <v>-15555</v>
      </c>
    </row>
    <row r="180" spans="1:51" ht="13.5" hidden="1" customHeight="1" outlineLevel="1">
      <c r="A180" s="26" t="s">
        <v>96</v>
      </c>
      <c r="B180" s="26" t="s">
        <v>74</v>
      </c>
      <c r="C180" s="26" t="s">
        <v>2</v>
      </c>
      <c r="D180" s="26" t="s">
        <v>16</v>
      </c>
      <c r="E180" s="26" t="s">
        <v>269</v>
      </c>
      <c r="F180" s="30" t="str">
        <f>IF(Menu!$G$10="English",A180,B180)</f>
        <v>Corrente</v>
      </c>
      <c r="G180" s="27" t="str">
        <f>IF(Menu!$G$10="English",C180,D180)</f>
        <v>R$ milhares</v>
      </c>
      <c r="H180" s="117">
        <v>-13656</v>
      </c>
      <c r="I180" s="117">
        <v>-8353</v>
      </c>
      <c r="J180" s="115">
        <v>-12278</v>
      </c>
      <c r="K180" s="115">
        <v>-2730</v>
      </c>
      <c r="L180" s="115">
        <v>-4255</v>
      </c>
      <c r="M180" s="115">
        <v>-2481</v>
      </c>
      <c r="N180" s="115">
        <v>-2110</v>
      </c>
      <c r="O180" s="115">
        <v>-2847</v>
      </c>
      <c r="P180" s="115">
        <v>-2993</v>
      </c>
      <c r="Q180" s="115">
        <v>-3595</v>
      </c>
      <c r="R180" s="115">
        <v>-4329</v>
      </c>
      <c r="S180" s="115">
        <v>-2883</v>
      </c>
      <c r="T180" s="115">
        <v>-5441</v>
      </c>
      <c r="U180" s="115">
        <v>-5670</v>
      </c>
      <c r="V180" s="115">
        <v>-8409</v>
      </c>
      <c r="W180" s="115">
        <v>-4784</v>
      </c>
      <c r="X180" s="115">
        <v>-7341</v>
      </c>
      <c r="Y180" s="115">
        <v>-5371</v>
      </c>
      <c r="Z180" s="115">
        <v>-7871</v>
      </c>
      <c r="AA180" s="115">
        <v>-4880</v>
      </c>
      <c r="AB180" s="115">
        <v>-8130</v>
      </c>
      <c r="AC180" s="115">
        <v>-5011</v>
      </c>
      <c r="AD180" s="115">
        <v>-7771</v>
      </c>
      <c r="AE180" s="115">
        <v>-7597</v>
      </c>
      <c r="AF180" s="115">
        <v>-8756</v>
      </c>
      <c r="AG180" s="115">
        <v>-5924</v>
      </c>
      <c r="AH180" s="115">
        <v>-7565</v>
      </c>
      <c r="AI180" s="115">
        <v>-6096</v>
      </c>
      <c r="AJ180" s="115">
        <v>-7165</v>
      </c>
      <c r="AK180" s="12"/>
      <c r="AL180" s="21">
        <f>H180</f>
        <v>-13656</v>
      </c>
      <c r="AM180" s="21">
        <f>I180</f>
        <v>-8353</v>
      </c>
      <c r="AN180" s="21">
        <f>J180</f>
        <v>-12278</v>
      </c>
      <c r="AO180" s="21">
        <f>SUM(K180:N180)</f>
        <v>-11576</v>
      </c>
      <c r="AP180" s="21">
        <f>SUM(O180:R180)</f>
        <v>-13764</v>
      </c>
      <c r="AQ180" s="115">
        <f t="shared" ref="AQ180:AQ181" si="585">SUM(S180:V180)</f>
        <v>-22403</v>
      </c>
      <c r="AR180" s="41">
        <f t="shared" ref="AR180:AR181" si="586">SUM(W180:Z180)</f>
        <v>-25367</v>
      </c>
      <c r="AS180" s="41">
        <v>-25792</v>
      </c>
      <c r="AT180" s="115">
        <v>-29842</v>
      </c>
      <c r="AU180" s="115">
        <f t="shared" ref="AU180:AU181" si="587">SUM(AI180:AJ180)</f>
        <v>-13261</v>
      </c>
    </row>
    <row r="181" spans="1:51" ht="13.5" hidden="1" customHeight="1" outlineLevel="1">
      <c r="A181" s="26" t="s">
        <v>97</v>
      </c>
      <c r="B181" s="26" t="s">
        <v>75</v>
      </c>
      <c r="C181" s="26" t="s">
        <v>2</v>
      </c>
      <c r="D181" s="26" t="s">
        <v>16</v>
      </c>
      <c r="E181" s="26" t="s">
        <v>270</v>
      </c>
      <c r="F181" s="30" t="str">
        <f>IF(Menu!$G$10="English",A181,B181)</f>
        <v>Diferido</v>
      </c>
      <c r="G181" s="27" t="str">
        <f>IF(Menu!$G$10="English",C181,D181)</f>
        <v>R$ milhares</v>
      </c>
      <c r="H181" s="115">
        <v>0</v>
      </c>
      <c r="I181" s="115">
        <v>0</v>
      </c>
      <c r="J181" s="115">
        <v>-333</v>
      </c>
      <c r="K181" s="115">
        <v>294</v>
      </c>
      <c r="L181" s="115">
        <v>-50</v>
      </c>
      <c r="M181" s="115">
        <v>-270</v>
      </c>
      <c r="N181" s="115">
        <v>-1213</v>
      </c>
      <c r="O181" s="115">
        <v>128</v>
      </c>
      <c r="P181" s="115">
        <v>-341</v>
      </c>
      <c r="Q181" s="115">
        <v>52</v>
      </c>
      <c r="R181" s="115">
        <v>345</v>
      </c>
      <c r="S181" s="115">
        <v>-367</v>
      </c>
      <c r="T181" s="115">
        <v>-821</v>
      </c>
      <c r="U181" s="115">
        <v>-776</v>
      </c>
      <c r="V181" s="115">
        <v>1209</v>
      </c>
      <c r="W181" s="115">
        <v>-1654.7</v>
      </c>
      <c r="X181" s="115">
        <v>-399</v>
      </c>
      <c r="Y181" s="115">
        <v>-762</v>
      </c>
      <c r="Z181" s="115">
        <v>-2204.3000000000002</v>
      </c>
      <c r="AA181" s="115">
        <v>-602</v>
      </c>
      <c r="AB181" s="115">
        <v>1559</v>
      </c>
      <c r="AC181" s="115">
        <v>-747</v>
      </c>
      <c r="AD181" s="115">
        <v>-2034</v>
      </c>
      <c r="AE181" s="115">
        <v>496</v>
      </c>
      <c r="AF181" s="115">
        <v>-2022</v>
      </c>
      <c r="AG181" s="115">
        <v>-423</v>
      </c>
      <c r="AH181" s="115">
        <v>-2318</v>
      </c>
      <c r="AI181" s="115">
        <v>-1630</v>
      </c>
      <c r="AJ181" s="115">
        <v>-664</v>
      </c>
      <c r="AK181" s="12"/>
      <c r="AL181" s="21">
        <f>H181</f>
        <v>0</v>
      </c>
      <c r="AM181" s="21">
        <f>I181</f>
        <v>0</v>
      </c>
      <c r="AN181" s="21">
        <f>J181</f>
        <v>-333</v>
      </c>
      <c r="AO181" s="21">
        <f>SUM(K181:N181)</f>
        <v>-1239</v>
      </c>
      <c r="AP181" s="21">
        <f>SUM(O181:R181)</f>
        <v>184</v>
      </c>
      <c r="AQ181" s="115">
        <f t="shared" si="585"/>
        <v>-755</v>
      </c>
      <c r="AR181" s="41">
        <f t="shared" si="586"/>
        <v>-5020</v>
      </c>
      <c r="AS181" s="41">
        <v>-1824</v>
      </c>
      <c r="AT181" s="115">
        <v>-4267</v>
      </c>
      <c r="AU181" s="115">
        <f t="shared" si="587"/>
        <v>-2294</v>
      </c>
    </row>
    <row r="182" spans="1:51" ht="13.5" customHeight="1">
      <c r="F182" s="35"/>
      <c r="G182" s="35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116"/>
      <c r="AI182" s="116"/>
      <c r="AJ182" s="116"/>
      <c r="AK182" s="7"/>
      <c r="AL182" s="7"/>
      <c r="AM182" s="7"/>
      <c r="AN182" s="7"/>
      <c r="AO182" s="7"/>
      <c r="AP182" s="7"/>
      <c r="AQ182" s="116"/>
      <c r="AR182" s="116"/>
      <c r="AS182" s="116"/>
      <c r="AT182" s="116"/>
      <c r="AU182" s="116"/>
    </row>
    <row r="183" spans="1:51" s="28" customFormat="1" ht="13.5" customHeight="1">
      <c r="A183" s="29" t="s">
        <v>101</v>
      </c>
      <c r="B183" s="29" t="s">
        <v>76</v>
      </c>
      <c r="C183" s="29" t="s">
        <v>2</v>
      </c>
      <c r="D183" s="29" t="s">
        <v>16</v>
      </c>
      <c r="E183" s="29"/>
      <c r="F183" s="28" t="str">
        <f>IF(Menu!$G$10="English",A183,B183)</f>
        <v>Lucro líquido antes de minoritários</v>
      </c>
      <c r="G183" s="28" t="str">
        <f>IF(Menu!$G$10="English",C183,D183)</f>
        <v>R$ milhares</v>
      </c>
      <c r="H183" s="114">
        <f>H177+H179</f>
        <v>77003</v>
      </c>
      <c r="I183" s="114">
        <f t="shared" ref="I183:X183" si="588">I177+I179</f>
        <v>70332.033999999985</v>
      </c>
      <c r="J183" s="114">
        <f t="shared" si="588"/>
        <v>55312</v>
      </c>
      <c r="K183" s="114">
        <f t="shared" si="588"/>
        <v>9731</v>
      </c>
      <c r="L183" s="114">
        <f t="shared" si="588"/>
        <v>28252</v>
      </c>
      <c r="M183" s="114">
        <f t="shared" si="588"/>
        <v>10744</v>
      </c>
      <c r="N183" s="114">
        <f t="shared" si="588"/>
        <v>8441</v>
      </c>
      <c r="O183" s="114">
        <f t="shared" si="588"/>
        <v>20895</v>
      </c>
      <c r="P183" s="114">
        <f t="shared" si="588"/>
        <v>12367</v>
      </c>
      <c r="Q183" s="114">
        <f t="shared" si="588"/>
        <v>21375</v>
      </c>
      <c r="R183" s="114">
        <f t="shared" si="588"/>
        <v>31722</v>
      </c>
      <c r="S183" s="114">
        <f t="shared" si="588"/>
        <v>40436</v>
      </c>
      <c r="T183" s="114">
        <f t="shared" si="588"/>
        <v>38862.5</v>
      </c>
      <c r="U183" s="114">
        <f t="shared" si="588"/>
        <v>31073</v>
      </c>
      <c r="V183" s="114">
        <f t="shared" si="588"/>
        <v>15221.5</v>
      </c>
      <c r="W183" s="114">
        <f t="shared" si="588"/>
        <v>27059.000000000011</v>
      </c>
      <c r="X183" s="114">
        <f t="shared" si="588"/>
        <v>27993.80000000001</v>
      </c>
      <c r="Y183" s="114">
        <f t="shared" ref="Y183:Z183" si="589">Y177+Y179</f>
        <v>19937</v>
      </c>
      <c r="Z183" s="114">
        <f t="shared" si="589"/>
        <v>76959.199999999968</v>
      </c>
      <c r="AA183" s="114">
        <f t="shared" ref="AA183:AB183" si="590">AA177+AA179</f>
        <v>42378</v>
      </c>
      <c r="AB183" s="114">
        <f t="shared" si="590"/>
        <v>-23866.000000000007</v>
      </c>
      <c r="AC183" s="114">
        <f t="shared" ref="AC183:AD183" si="591">AC177+AC179</f>
        <v>52185</v>
      </c>
      <c r="AD183" s="114">
        <f t="shared" si="591"/>
        <v>66133</v>
      </c>
      <c r="AE183" s="114">
        <f t="shared" ref="AE183:AF183" si="592">AE177+AE179</f>
        <v>21189</v>
      </c>
      <c r="AF183" s="114">
        <f t="shared" si="592"/>
        <v>50161</v>
      </c>
      <c r="AG183" s="114">
        <f t="shared" ref="AG183:AH183" si="593">AG177+AG179</f>
        <v>35878</v>
      </c>
      <c r="AH183" s="114">
        <f t="shared" si="593"/>
        <v>42828</v>
      </c>
      <c r="AI183" s="114">
        <f t="shared" ref="AI183:AJ183" si="594">AI177+AI179</f>
        <v>36022</v>
      </c>
      <c r="AJ183" s="114">
        <f t="shared" si="594"/>
        <v>50334</v>
      </c>
      <c r="AK183" s="9"/>
      <c r="AL183" s="20">
        <f>AL177+AL179</f>
        <v>77003</v>
      </c>
      <c r="AM183" s="20">
        <f t="shared" ref="AM183:AQ183" si="595">AM177+AM179</f>
        <v>70332.033999999985</v>
      </c>
      <c r="AN183" s="20">
        <f t="shared" si="595"/>
        <v>55312</v>
      </c>
      <c r="AO183" s="20">
        <f t="shared" si="595"/>
        <v>57168</v>
      </c>
      <c r="AP183" s="20">
        <f t="shared" si="595"/>
        <v>86359</v>
      </c>
      <c r="AQ183" s="114">
        <f t="shared" si="595"/>
        <v>125593</v>
      </c>
      <c r="AR183" s="114">
        <f t="shared" ref="AR183:AT183" si="596">AR177+AR179</f>
        <v>151949</v>
      </c>
      <c r="AS183" s="114">
        <f t="shared" si="596"/>
        <v>136833</v>
      </c>
      <c r="AT183" s="114">
        <f t="shared" si="596"/>
        <v>150056</v>
      </c>
      <c r="AU183" s="114">
        <f t="shared" ref="AU183" si="597">AU177+AU179</f>
        <v>86354</v>
      </c>
    </row>
    <row r="184" spans="1:51" s="28" customFormat="1" ht="13.5" hidden="1" customHeight="1">
      <c r="A184" s="29"/>
      <c r="B184" s="29"/>
      <c r="C184" s="29"/>
      <c r="D184" s="29"/>
      <c r="E184" s="29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  <c r="AK184" s="9"/>
      <c r="AL184" s="20"/>
      <c r="AM184" s="20"/>
      <c r="AN184" s="20"/>
      <c r="AO184" s="20"/>
      <c r="AP184" s="20"/>
      <c r="AQ184" s="114"/>
      <c r="AR184" s="114"/>
      <c r="AS184" s="114"/>
      <c r="AT184" s="114"/>
      <c r="AU184" s="114"/>
    </row>
    <row r="185" spans="1:51" s="28" customFormat="1" ht="13.5" hidden="1" customHeight="1">
      <c r="A185" s="29"/>
      <c r="B185" s="29"/>
      <c r="C185" s="29"/>
      <c r="D185" s="29"/>
      <c r="E185" s="29" t="s">
        <v>327</v>
      </c>
      <c r="F185" s="28" t="s">
        <v>328</v>
      </c>
      <c r="H185" s="114">
        <v>0</v>
      </c>
      <c r="I185" s="114">
        <v>0</v>
      </c>
      <c r="J185" s="114">
        <v>0</v>
      </c>
      <c r="K185" s="102">
        <v>0</v>
      </c>
      <c r="L185" s="102">
        <v>0</v>
      </c>
      <c r="M185" s="102">
        <v>0</v>
      </c>
      <c r="N185" s="102">
        <v>0</v>
      </c>
      <c r="O185" s="102">
        <v>0</v>
      </c>
      <c r="P185" s="102">
        <v>0</v>
      </c>
      <c r="Q185" s="102">
        <v>0</v>
      </c>
      <c r="R185" s="102">
        <v>0</v>
      </c>
      <c r="S185" s="102">
        <v>0</v>
      </c>
      <c r="T185" s="102">
        <v>0</v>
      </c>
      <c r="U185" s="102">
        <v>0</v>
      </c>
      <c r="V185" s="102">
        <v>0</v>
      </c>
      <c r="W185" s="102">
        <v>0</v>
      </c>
      <c r="X185" s="102">
        <v>0</v>
      </c>
      <c r="Y185" s="102">
        <v>0</v>
      </c>
      <c r="Z185" s="102">
        <v>0</v>
      </c>
      <c r="AA185" s="102">
        <v>0</v>
      </c>
      <c r="AB185" s="102">
        <v>0</v>
      </c>
      <c r="AC185" s="102">
        <v>0</v>
      </c>
      <c r="AD185" s="102">
        <v>0</v>
      </c>
      <c r="AE185" s="102">
        <v>0</v>
      </c>
      <c r="AF185" s="102">
        <v>0</v>
      </c>
      <c r="AG185" s="102">
        <v>0</v>
      </c>
      <c r="AH185" s="102">
        <v>0</v>
      </c>
      <c r="AI185" s="102">
        <v>0</v>
      </c>
      <c r="AJ185" s="102">
        <v>0</v>
      </c>
      <c r="AK185" s="9"/>
      <c r="AL185" s="21">
        <f>H185</f>
        <v>0</v>
      </c>
      <c r="AM185" s="21">
        <f>I185</f>
        <v>0</v>
      </c>
      <c r="AN185" s="21">
        <f>J185</f>
        <v>0</v>
      </c>
      <c r="AO185" s="21">
        <f>N185</f>
        <v>0</v>
      </c>
      <c r="AP185" s="21">
        <f>SUM(O185:R185)</f>
        <v>0</v>
      </c>
      <c r="AQ185" s="115">
        <f>SUM(S185:V185)</f>
        <v>0</v>
      </c>
      <c r="AR185" s="41">
        <f>SUM(W185:Z185)</f>
        <v>0</v>
      </c>
      <c r="AS185" s="41">
        <f>AA185</f>
        <v>0</v>
      </c>
      <c r="AT185" s="102">
        <v>0</v>
      </c>
      <c r="AU185" s="102">
        <v>0</v>
      </c>
    </row>
    <row r="186" spans="1:51" s="28" customFormat="1" ht="13.5" customHeight="1">
      <c r="A186" s="29"/>
      <c r="B186" s="29"/>
      <c r="C186" s="29"/>
      <c r="D186" s="29"/>
      <c r="E186" s="29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  <c r="AK186" s="9"/>
      <c r="AL186" s="20"/>
      <c r="AM186" s="20"/>
      <c r="AN186" s="20"/>
      <c r="AO186" s="20"/>
      <c r="AP186" s="20"/>
      <c r="AQ186" s="114"/>
      <c r="AR186" s="114"/>
      <c r="AS186" s="114"/>
      <c r="AT186" s="114"/>
      <c r="AU186" s="114"/>
    </row>
    <row r="187" spans="1:51" s="28" customFormat="1" ht="13.5" customHeight="1">
      <c r="A187" s="29"/>
      <c r="B187" s="29"/>
      <c r="C187" s="29"/>
      <c r="D187" s="29"/>
      <c r="E187" s="29"/>
      <c r="F187" s="28" t="s">
        <v>329</v>
      </c>
      <c r="H187" s="114">
        <f>H183+H185</f>
        <v>77003</v>
      </c>
      <c r="I187" s="114">
        <f t="shared" ref="I187:X187" si="598">I183+I185</f>
        <v>70332.033999999985</v>
      </c>
      <c r="J187" s="114">
        <f t="shared" si="598"/>
        <v>55312</v>
      </c>
      <c r="K187" s="114">
        <f t="shared" si="598"/>
        <v>9731</v>
      </c>
      <c r="L187" s="114">
        <f t="shared" si="598"/>
        <v>28252</v>
      </c>
      <c r="M187" s="114">
        <f t="shared" si="598"/>
        <v>10744</v>
      </c>
      <c r="N187" s="114">
        <f t="shared" si="598"/>
        <v>8441</v>
      </c>
      <c r="O187" s="114">
        <f t="shared" si="598"/>
        <v>20895</v>
      </c>
      <c r="P187" s="114">
        <f t="shared" si="598"/>
        <v>12367</v>
      </c>
      <c r="Q187" s="114">
        <f t="shared" si="598"/>
        <v>21375</v>
      </c>
      <c r="R187" s="114">
        <f t="shared" si="598"/>
        <v>31722</v>
      </c>
      <c r="S187" s="114">
        <f t="shared" si="598"/>
        <v>40436</v>
      </c>
      <c r="T187" s="114">
        <f t="shared" si="598"/>
        <v>38862.5</v>
      </c>
      <c r="U187" s="114">
        <f t="shared" si="598"/>
        <v>31073</v>
      </c>
      <c r="V187" s="114">
        <f t="shared" si="598"/>
        <v>15221.5</v>
      </c>
      <c r="W187" s="114">
        <f t="shared" si="598"/>
        <v>27059.000000000011</v>
      </c>
      <c r="X187" s="114">
        <f t="shared" si="598"/>
        <v>27993.80000000001</v>
      </c>
      <c r="Y187" s="114">
        <f t="shared" ref="Y187:Z187" si="599">Y183+Y185</f>
        <v>19937</v>
      </c>
      <c r="Z187" s="114">
        <f t="shared" si="599"/>
        <v>76959.199999999968</v>
      </c>
      <c r="AA187" s="114">
        <f t="shared" ref="AA187:AB187" si="600">AA183+AA185</f>
        <v>42378</v>
      </c>
      <c r="AB187" s="114">
        <f t="shared" si="600"/>
        <v>-23866.000000000007</v>
      </c>
      <c r="AC187" s="114">
        <f t="shared" ref="AC187:AD187" si="601">AC183+AC185</f>
        <v>52185</v>
      </c>
      <c r="AD187" s="114">
        <f t="shared" si="601"/>
        <v>66133</v>
      </c>
      <c r="AE187" s="114">
        <f t="shared" ref="AE187:AF187" si="602">AE183+AE185</f>
        <v>21189</v>
      </c>
      <c r="AF187" s="114">
        <f t="shared" si="602"/>
        <v>50161</v>
      </c>
      <c r="AG187" s="114">
        <f t="shared" ref="AG187:AH187" si="603">AG183+AG185</f>
        <v>35878</v>
      </c>
      <c r="AH187" s="114">
        <f t="shared" si="603"/>
        <v>42828</v>
      </c>
      <c r="AI187" s="114">
        <f t="shared" ref="AI187:AJ187" si="604">AI183+AI185</f>
        <v>36022</v>
      </c>
      <c r="AJ187" s="114">
        <f t="shared" si="604"/>
        <v>50334</v>
      </c>
      <c r="AK187" s="9"/>
      <c r="AL187" s="20">
        <f>AL183+AL185</f>
        <v>77003</v>
      </c>
      <c r="AM187" s="20">
        <f t="shared" ref="AM187:AQ187" si="605">AM183+AM185</f>
        <v>70332.033999999985</v>
      </c>
      <c r="AN187" s="20">
        <f t="shared" si="605"/>
        <v>55312</v>
      </c>
      <c r="AO187" s="20">
        <f t="shared" si="605"/>
        <v>57168</v>
      </c>
      <c r="AP187" s="20">
        <f t="shared" si="605"/>
        <v>86359</v>
      </c>
      <c r="AQ187" s="114">
        <f t="shared" si="605"/>
        <v>125593</v>
      </c>
      <c r="AR187" s="114">
        <f t="shared" ref="AR187:AT187" si="606">AR183+AR185</f>
        <v>151949</v>
      </c>
      <c r="AS187" s="114">
        <f t="shared" si="606"/>
        <v>136833</v>
      </c>
      <c r="AT187" s="114">
        <f t="shared" si="606"/>
        <v>150056</v>
      </c>
      <c r="AU187" s="114">
        <f t="shared" ref="AU187" si="607">AU183+AU185</f>
        <v>86354</v>
      </c>
    </row>
    <row r="188" spans="1:51" s="28" customFormat="1" ht="13.5" customHeight="1">
      <c r="A188" s="29"/>
      <c r="B188" s="29"/>
      <c r="C188" s="29"/>
      <c r="D188" s="29"/>
      <c r="E188" s="29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6"/>
      <c r="AL188" s="20"/>
      <c r="AM188" s="20"/>
      <c r="AN188" s="20"/>
      <c r="AO188" s="20"/>
      <c r="AP188" s="20"/>
      <c r="AQ188" s="114"/>
      <c r="AR188" s="114"/>
      <c r="AS188" s="114"/>
      <c r="AT188" s="114"/>
      <c r="AU188" s="114"/>
    </row>
    <row r="189" spans="1:51" ht="13.5" customHeight="1">
      <c r="A189" s="26" t="s">
        <v>98</v>
      </c>
      <c r="B189" s="26" t="s">
        <v>77</v>
      </c>
      <c r="C189" s="26" t="s">
        <v>2</v>
      </c>
      <c r="D189" s="26" t="s">
        <v>16</v>
      </c>
      <c r="E189" s="26" t="s">
        <v>271</v>
      </c>
      <c r="F189" s="27" t="str">
        <f>IF(Menu!$G$10="English",A189,B189)</f>
        <v>Participação de minoritários</v>
      </c>
      <c r="G189" s="27" t="str">
        <f>IF(Menu!$G$10="English",C189,D189)</f>
        <v>R$ milhares</v>
      </c>
      <c r="H189" s="115">
        <v>-9894</v>
      </c>
      <c r="I189" s="115">
        <v>-20597</v>
      </c>
      <c r="J189" s="115">
        <v>-9854</v>
      </c>
      <c r="K189" s="115">
        <v>-6688</v>
      </c>
      <c r="L189" s="115">
        <v>-5897</v>
      </c>
      <c r="M189" s="115">
        <v>-642</v>
      </c>
      <c r="N189" s="115">
        <v>-1428</v>
      </c>
      <c r="O189" s="115">
        <v>-6286</v>
      </c>
      <c r="P189" s="115">
        <v>-41</v>
      </c>
      <c r="Q189" s="115">
        <v>-1650</v>
      </c>
      <c r="R189" s="115">
        <v>4554</v>
      </c>
      <c r="S189" s="115">
        <v>-18253</v>
      </c>
      <c r="T189" s="115">
        <v>-9134</v>
      </c>
      <c r="U189" s="115">
        <v>-8218</v>
      </c>
      <c r="V189" s="115">
        <v>-5610</v>
      </c>
      <c r="W189" s="115">
        <v>-6940.4</v>
      </c>
      <c r="X189" s="115">
        <v>-6216.1</v>
      </c>
      <c r="Y189" s="115">
        <v>-5313</v>
      </c>
      <c r="Z189" s="115">
        <v>-29594.5</v>
      </c>
      <c r="AA189" s="115">
        <v>-12038</v>
      </c>
      <c r="AB189" s="115">
        <v>-4914</v>
      </c>
      <c r="AC189" s="115">
        <v>-16611</v>
      </c>
      <c r="AD189" s="115">
        <v>-31901</v>
      </c>
      <c r="AE189" s="115">
        <v>-7756</v>
      </c>
      <c r="AF189" s="115">
        <v>-10969</v>
      </c>
      <c r="AG189" s="115">
        <v>-10830</v>
      </c>
      <c r="AH189" s="115">
        <v>-8441</v>
      </c>
      <c r="AI189" s="115">
        <v>-10980</v>
      </c>
      <c r="AJ189" s="115">
        <v>-16269</v>
      </c>
      <c r="AK189" s="8"/>
      <c r="AL189" s="21">
        <f>H189</f>
        <v>-9894</v>
      </c>
      <c r="AM189" s="21">
        <f>I189</f>
        <v>-20597</v>
      </c>
      <c r="AN189" s="21">
        <f>J189</f>
        <v>-9854</v>
      </c>
      <c r="AO189" s="21">
        <f>SUM(K189:N189)</f>
        <v>-14655</v>
      </c>
      <c r="AP189" s="21">
        <f>SUM(O189:R189)</f>
        <v>-3423</v>
      </c>
      <c r="AQ189" s="115">
        <f>SUM(S189:V189)</f>
        <v>-41215</v>
      </c>
      <c r="AR189" s="41">
        <f t="shared" ref="AR189" si="608">SUM(W189:Z189)</f>
        <v>-48064</v>
      </c>
      <c r="AS189" s="41">
        <v>-65465</v>
      </c>
      <c r="AT189" s="115">
        <v>-37996</v>
      </c>
      <c r="AU189" s="115">
        <f t="shared" ref="AU189" si="609">SUM(AI189:AJ189)</f>
        <v>-27249</v>
      </c>
    </row>
    <row r="190" spans="1:51" ht="13.5" customHeight="1"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1"/>
      <c r="AL190" s="11"/>
      <c r="AM190" s="11"/>
      <c r="AN190" s="11"/>
      <c r="AO190" s="11"/>
      <c r="AP190" s="11"/>
      <c r="AQ190" s="107"/>
      <c r="AR190" s="107"/>
      <c r="AS190" s="107"/>
      <c r="AT190" s="107"/>
      <c r="AU190" s="107"/>
    </row>
    <row r="191" spans="1:51" s="28" customFormat="1" ht="13.5" customHeight="1">
      <c r="A191" s="29" t="s">
        <v>99</v>
      </c>
      <c r="B191" s="29" t="s">
        <v>78</v>
      </c>
      <c r="C191" s="29" t="s">
        <v>2</v>
      </c>
      <c r="D191" s="29" t="s">
        <v>16</v>
      </c>
      <c r="E191" s="29"/>
      <c r="F191" s="28" t="str">
        <f>IF(Menu!$G$10="English",A191,B191)</f>
        <v>Lucro líquido do período</v>
      </c>
      <c r="G191" s="28" t="str">
        <f>IF(Menu!$G$10="English",C191,D191)</f>
        <v>R$ milhares</v>
      </c>
      <c r="H191" s="114">
        <f>H187+H189</f>
        <v>67109</v>
      </c>
      <c r="I191" s="114">
        <f t="shared" ref="I191:X191" si="610">I187+I189</f>
        <v>49735.033999999985</v>
      </c>
      <c r="J191" s="114">
        <f t="shared" si="610"/>
        <v>45458</v>
      </c>
      <c r="K191" s="114">
        <f t="shared" si="610"/>
        <v>3043</v>
      </c>
      <c r="L191" s="114">
        <f t="shared" si="610"/>
        <v>22355</v>
      </c>
      <c r="M191" s="114">
        <f t="shared" si="610"/>
        <v>10102</v>
      </c>
      <c r="N191" s="114">
        <f t="shared" si="610"/>
        <v>7013</v>
      </c>
      <c r="O191" s="114">
        <f t="shared" si="610"/>
        <v>14609</v>
      </c>
      <c r="P191" s="114">
        <f t="shared" si="610"/>
        <v>12326</v>
      </c>
      <c r="Q191" s="114">
        <f t="shared" si="610"/>
        <v>19725</v>
      </c>
      <c r="R191" s="114">
        <f t="shared" si="610"/>
        <v>36276</v>
      </c>
      <c r="S191" s="114">
        <f t="shared" si="610"/>
        <v>22183</v>
      </c>
      <c r="T191" s="114">
        <f t="shared" si="610"/>
        <v>29728.5</v>
      </c>
      <c r="U191" s="114">
        <f t="shared" si="610"/>
        <v>22855</v>
      </c>
      <c r="V191" s="114">
        <f t="shared" si="610"/>
        <v>9611.5</v>
      </c>
      <c r="W191" s="114">
        <f t="shared" si="610"/>
        <v>20118.600000000013</v>
      </c>
      <c r="X191" s="114">
        <f t="shared" si="610"/>
        <v>21777.700000000012</v>
      </c>
      <c r="Y191" s="114">
        <f t="shared" ref="Y191:Z191" si="611">Y187+Y189</f>
        <v>14624</v>
      </c>
      <c r="Z191" s="114">
        <f t="shared" si="611"/>
        <v>47364.699999999968</v>
      </c>
      <c r="AA191" s="114">
        <f t="shared" ref="AA191:AB191" si="612">AA187+AA189</f>
        <v>30340</v>
      </c>
      <c r="AB191" s="114">
        <f t="shared" si="612"/>
        <v>-28780.000000000007</v>
      </c>
      <c r="AC191" s="114">
        <f t="shared" ref="AC191:AD191" si="613">AC187+AC189</f>
        <v>35574</v>
      </c>
      <c r="AD191" s="114">
        <f t="shared" si="613"/>
        <v>34232</v>
      </c>
      <c r="AE191" s="114">
        <f t="shared" ref="AE191:AF191" si="614">AE187+AE189</f>
        <v>13433</v>
      </c>
      <c r="AF191" s="114">
        <f t="shared" si="614"/>
        <v>39192</v>
      </c>
      <c r="AG191" s="114">
        <f t="shared" ref="AG191:AH191" si="615">AG187+AG189</f>
        <v>25048</v>
      </c>
      <c r="AH191" s="114">
        <f t="shared" si="615"/>
        <v>34387</v>
      </c>
      <c r="AI191" s="114">
        <f t="shared" ref="AI191:AJ191" si="616">AI187+AI189</f>
        <v>25042</v>
      </c>
      <c r="AJ191" s="114">
        <f t="shared" si="616"/>
        <v>34065</v>
      </c>
      <c r="AK191" s="9"/>
      <c r="AL191" s="20">
        <f>AL187+AL189</f>
        <v>67109</v>
      </c>
      <c r="AM191" s="20">
        <f t="shared" ref="AM191:AQ191" si="617">AM187+AM189</f>
        <v>49735.033999999985</v>
      </c>
      <c r="AN191" s="20">
        <f t="shared" si="617"/>
        <v>45458</v>
      </c>
      <c r="AO191" s="20">
        <f t="shared" si="617"/>
        <v>42513</v>
      </c>
      <c r="AP191" s="20">
        <f t="shared" si="617"/>
        <v>82936</v>
      </c>
      <c r="AQ191" s="114">
        <f t="shared" si="617"/>
        <v>84378</v>
      </c>
      <c r="AR191" s="114">
        <f t="shared" ref="AR191:AT191" si="618">AR187+AR189</f>
        <v>103885</v>
      </c>
      <c r="AS191" s="114">
        <f t="shared" si="618"/>
        <v>71368</v>
      </c>
      <c r="AT191" s="114">
        <f t="shared" si="618"/>
        <v>112060</v>
      </c>
      <c r="AU191" s="114">
        <f t="shared" ref="AU191" si="619">AU187+AU189</f>
        <v>59105</v>
      </c>
      <c r="AV191" s="161"/>
      <c r="AW191" s="161"/>
      <c r="AX191" s="161"/>
      <c r="AY191" s="161"/>
    </row>
    <row r="192" spans="1:51" s="35" customFormat="1" ht="13.5" customHeight="1">
      <c r="A192" s="34" t="s">
        <v>100</v>
      </c>
      <c r="B192" s="34" t="s">
        <v>83</v>
      </c>
      <c r="C192" s="34" t="s">
        <v>1</v>
      </c>
      <c r="D192" s="34" t="s">
        <v>1</v>
      </c>
      <c r="E192" s="34"/>
      <c r="F192" s="35" t="str">
        <f>IF(Menu!$G$10="English",A192,B192)</f>
        <v>Margem líquida</v>
      </c>
      <c r="G192" s="35" t="str">
        <f>IF(Menu!$G$10="English",C192,D192)</f>
        <v>%</v>
      </c>
      <c r="H192" s="116">
        <f t="shared" ref="H192:X192" si="620">H191/H155</f>
        <v>0.13723721881390594</v>
      </c>
      <c r="I192" s="116">
        <f t="shared" si="620"/>
        <v>7.9745881228664536E-2</v>
      </c>
      <c r="J192" s="116">
        <f t="shared" si="620"/>
        <v>8.0757799439680367E-2</v>
      </c>
      <c r="K192" s="116">
        <f t="shared" si="620"/>
        <v>2.267291544038208E-2</v>
      </c>
      <c r="L192" s="116">
        <f t="shared" si="620"/>
        <v>0.11917010059225221</v>
      </c>
      <c r="M192" s="116">
        <f t="shared" si="620"/>
        <v>9.0399828184844475E-2</v>
      </c>
      <c r="N192" s="116">
        <f t="shared" si="620"/>
        <v>4.7417494371158699E-2</v>
      </c>
      <c r="O192" s="116">
        <f t="shared" si="620"/>
        <v>8.8520616838852359E-2</v>
      </c>
      <c r="P192" s="116">
        <f t="shared" si="620"/>
        <v>6.7160682177300715E-2</v>
      </c>
      <c r="Q192" s="116">
        <f t="shared" si="620"/>
        <v>0.10569833240450979</v>
      </c>
      <c r="R192" s="116">
        <f t="shared" si="620"/>
        <v>0.15329744166194778</v>
      </c>
      <c r="S192" s="116">
        <f t="shared" si="620"/>
        <v>0.10716683977873862</v>
      </c>
      <c r="T192" s="116">
        <f t="shared" si="620"/>
        <v>9.749382639123462E-2</v>
      </c>
      <c r="U192" s="116">
        <f t="shared" si="620"/>
        <v>7.4589358737121053E-2</v>
      </c>
      <c r="V192" s="116">
        <f t="shared" si="620"/>
        <v>4.5501455724666844E-2</v>
      </c>
      <c r="W192" s="116">
        <f t="shared" si="620"/>
        <v>6.7293489604238629E-2</v>
      </c>
      <c r="X192" s="116">
        <f t="shared" si="620"/>
        <v>9.0113004870257543E-2</v>
      </c>
      <c r="Y192" s="116">
        <f t="shared" ref="Y192:Z192" si="621">Y191/Y155</f>
        <v>5.6539725497776916E-2</v>
      </c>
      <c r="Z192" s="116">
        <f t="shared" si="621"/>
        <v>0.12321081109203467</v>
      </c>
      <c r="AA192" s="116">
        <f t="shared" ref="AA192:AB192" si="622">AA191/AA155</f>
        <v>0.12376449664073623</v>
      </c>
      <c r="AB192" s="116">
        <f t="shared" si="622"/>
        <v>-0.20438105491302805</v>
      </c>
      <c r="AC192" s="116">
        <f t="shared" ref="AC192:AD192" si="623">AC191/AC155</f>
        <v>0.14486710131412306</v>
      </c>
      <c r="AD192" s="116">
        <f t="shared" si="623"/>
        <v>8.6124738974010615E-2</v>
      </c>
      <c r="AE192" s="116">
        <f t="shared" ref="AE192:AF192" si="624">AE191/AE155</f>
        <v>5.9653703876402751E-2</v>
      </c>
      <c r="AF192" s="116">
        <f t="shared" si="624"/>
        <v>0.11596295529188981</v>
      </c>
      <c r="AG192" s="116">
        <f t="shared" ref="AG192:AH192" si="625">AG191/AG155</f>
        <v>0.10283738899449438</v>
      </c>
      <c r="AH192" s="116">
        <f t="shared" si="625"/>
        <v>0.1107254291427449</v>
      </c>
      <c r="AI192" s="116">
        <f t="shared" ref="AI192:AJ192" si="626">AI191/AI155</f>
        <v>7.8137334743686948E-2</v>
      </c>
      <c r="AJ192" s="116">
        <f t="shared" si="626"/>
        <v>0.12563342258414287</v>
      </c>
      <c r="AK192" s="7"/>
      <c r="AL192" s="7">
        <f t="shared" ref="AL192:AQ192" si="627">AL191/AL155</f>
        <v>0.13723721881390594</v>
      </c>
      <c r="AM192" s="7">
        <f t="shared" si="627"/>
        <v>7.9745881228664536E-2</v>
      </c>
      <c r="AN192" s="7">
        <f t="shared" si="627"/>
        <v>8.0757799439680367E-2</v>
      </c>
      <c r="AO192" s="7">
        <f t="shared" si="627"/>
        <v>7.3115612891242396E-2</v>
      </c>
      <c r="AP192" s="7">
        <f t="shared" si="627"/>
        <v>0.1074552453360179</v>
      </c>
      <c r="AQ192" s="116">
        <f t="shared" si="627"/>
        <v>8.1954761608752411E-2</v>
      </c>
      <c r="AR192" s="116">
        <f t="shared" ref="AR192:AT192" si="628">AR191/AR155</f>
        <v>8.7762279411578353E-2</v>
      </c>
      <c r="AS192" s="116">
        <f t="shared" si="628"/>
        <v>6.9357196168677693E-2</v>
      </c>
      <c r="AT192" s="116">
        <f t="shared" si="628"/>
        <v>0.10029688091557824</v>
      </c>
      <c r="AU192" s="116">
        <f t="shared" ref="AU192" si="629">AU191/AU155</f>
        <v>9.9901459181621036E-2</v>
      </c>
      <c r="AV192" s="161"/>
    </row>
    <row r="193" spans="1:48" s="35" customFormat="1" ht="13.5" customHeight="1">
      <c r="A193" s="34" t="s">
        <v>173</v>
      </c>
      <c r="B193" s="34" t="s">
        <v>172</v>
      </c>
      <c r="C193" s="34" t="s">
        <v>1</v>
      </c>
      <c r="D193" s="34" t="s">
        <v>1</v>
      </c>
      <c r="E193" s="34"/>
      <c r="F193" s="35" t="str">
        <f>IF(Menu!$G$10="English",A193,B193)</f>
        <v>Margem líquida antes de minoritários</v>
      </c>
      <c r="G193" s="35" t="str">
        <f>IF(Menu!$G$10="English",C193,D193)</f>
        <v>%</v>
      </c>
      <c r="H193" s="116">
        <f t="shared" ref="H193:X193" si="630">H187/H155</f>
        <v>0.15747034764826176</v>
      </c>
      <c r="I193" s="116">
        <f t="shared" si="630"/>
        <v>0.11277141239984668</v>
      </c>
      <c r="J193" s="116">
        <f t="shared" si="630"/>
        <v>9.82637908092657E-2</v>
      </c>
      <c r="K193" s="116">
        <f t="shared" si="630"/>
        <v>7.2504153845007566E-2</v>
      </c>
      <c r="L193" s="116">
        <f t="shared" si="630"/>
        <v>0.1506058457585466</v>
      </c>
      <c r="M193" s="116">
        <f t="shared" si="630"/>
        <v>9.6144897447829045E-2</v>
      </c>
      <c r="N193" s="116">
        <f t="shared" si="630"/>
        <v>5.7072732067153936E-2</v>
      </c>
      <c r="O193" s="116">
        <f t="shared" si="630"/>
        <v>0.12660950707425697</v>
      </c>
      <c r="P193" s="116">
        <f t="shared" si="630"/>
        <v>6.7384078897183022E-2</v>
      </c>
      <c r="Q193" s="116">
        <f t="shared" si="630"/>
        <v>0.11454001800488704</v>
      </c>
      <c r="R193" s="116">
        <f t="shared" si="630"/>
        <v>0.13405285710663545</v>
      </c>
      <c r="S193" s="116">
        <f t="shared" si="630"/>
        <v>0.19534771371289161</v>
      </c>
      <c r="T193" s="116">
        <f t="shared" si="630"/>
        <v>0.12744853686292129</v>
      </c>
      <c r="U193" s="116">
        <f t="shared" si="630"/>
        <v>0.10140954469650242</v>
      </c>
      <c r="V193" s="116">
        <f t="shared" si="630"/>
        <v>7.2059554524581626E-2</v>
      </c>
      <c r="W193" s="116">
        <f t="shared" si="630"/>
        <v>9.0508014235637299E-2</v>
      </c>
      <c r="X193" s="116">
        <f t="shared" si="630"/>
        <v>0.11583433676361669</v>
      </c>
      <c r="Y193" s="116">
        <f t="shared" ref="Y193:Z193" si="631">Y187/Y155</f>
        <v>7.7080997486951477E-2</v>
      </c>
      <c r="Z193" s="116">
        <f t="shared" si="631"/>
        <v>0.20019561937464223</v>
      </c>
      <c r="AA193" s="116">
        <f t="shared" ref="AA193:AB193" si="632">AA187/AA155</f>
        <v>0.17287052863022806</v>
      </c>
      <c r="AB193" s="116">
        <f t="shared" si="632"/>
        <v>-0.16948430356338873</v>
      </c>
      <c r="AC193" s="116">
        <f t="shared" ref="AC193:AD193" si="633">AC187/AC155</f>
        <v>0.21251165688642018</v>
      </c>
      <c r="AD193" s="116">
        <f t="shared" si="633"/>
        <v>0.16638488439379073</v>
      </c>
      <c r="AE193" s="116">
        <f t="shared" ref="AE193:AF193" si="634">AE187/AE155</f>
        <v>9.4096801268301777E-2</v>
      </c>
      <c r="AF193" s="116">
        <f t="shared" si="634"/>
        <v>0.14841849868331508</v>
      </c>
      <c r="AG193" s="116">
        <f t="shared" ref="AG193:AH193" si="635">AG187/AG155</f>
        <v>0.14730117543693985</v>
      </c>
      <c r="AH193" s="116">
        <f t="shared" si="635"/>
        <v>0.13790527464813676</v>
      </c>
      <c r="AI193" s="116">
        <f t="shared" ref="AI193:AJ193" si="636">AI187/AI155</f>
        <v>0.11239769475828973</v>
      </c>
      <c r="AJ193" s="116">
        <f t="shared" si="636"/>
        <v>0.18563430771613817</v>
      </c>
      <c r="AK193" s="7"/>
      <c r="AL193" s="7">
        <f t="shared" ref="AL193:AQ193" si="637">AL187/AL155</f>
        <v>0.15747034764826176</v>
      </c>
      <c r="AM193" s="7">
        <f t="shared" si="637"/>
        <v>0.11277141239984668</v>
      </c>
      <c r="AN193" s="7">
        <f t="shared" si="637"/>
        <v>9.82637908092657E-2</v>
      </c>
      <c r="AO193" s="7">
        <f t="shared" si="637"/>
        <v>9.8319887040823867E-2</v>
      </c>
      <c r="AP193" s="7">
        <f t="shared" si="637"/>
        <v>0.11189022296678366</v>
      </c>
      <c r="AQ193" s="116">
        <f t="shared" si="637"/>
        <v>0.12198611456455523</v>
      </c>
      <c r="AR193" s="116">
        <f t="shared" ref="AR193:AT193" si="638">AR187/AR155</f>
        <v>0.12836685367771977</v>
      </c>
      <c r="AS193" s="116">
        <f t="shared" si="638"/>
        <v>0.1329777102251524</v>
      </c>
      <c r="AT193" s="116">
        <f t="shared" si="638"/>
        <v>0.13430437946339469</v>
      </c>
      <c r="AU193" s="116">
        <f t="shared" ref="AU193" si="639">AU187/AU155</f>
        <v>0.14595872779239832</v>
      </c>
      <c r="AV193" s="162"/>
    </row>
    <row r="194" spans="1:48" ht="13.5" customHeight="1">
      <c r="H194" s="97"/>
      <c r="I194" s="107"/>
      <c r="J194" s="125"/>
      <c r="K194" s="125"/>
      <c r="L194" s="125"/>
      <c r="M194" s="125"/>
      <c r="N194" s="125"/>
      <c r="O194" s="125"/>
      <c r="P194" s="125"/>
      <c r="Q194" s="125"/>
      <c r="R194" s="125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26"/>
      <c r="AL194" s="126"/>
      <c r="AM194" s="126"/>
      <c r="AN194" s="126"/>
      <c r="AO194" s="126"/>
      <c r="AP194" s="126"/>
      <c r="AQ194" s="125"/>
      <c r="AR194" s="125"/>
      <c r="AS194" s="125"/>
      <c r="AT194" s="114"/>
      <c r="AU194" s="114"/>
      <c r="AV194" s="163"/>
    </row>
    <row r="195" spans="1:48" ht="13.5" customHeight="1">
      <c r="H195" s="97"/>
      <c r="I195" s="107"/>
      <c r="J195" s="125"/>
      <c r="K195" s="125"/>
      <c r="L195" s="125"/>
      <c r="M195" s="125"/>
      <c r="N195" s="125"/>
      <c r="O195" s="125"/>
      <c r="P195" s="125"/>
      <c r="Q195" s="125"/>
      <c r="R195" s="125"/>
      <c r="S195" s="125"/>
      <c r="T195" s="116"/>
      <c r="U195" s="116"/>
      <c r="V195" s="116"/>
      <c r="W195" s="125"/>
      <c r="X195" s="116"/>
      <c r="Y195" s="116"/>
      <c r="Z195" s="116"/>
      <c r="AA195" s="116"/>
      <c r="AB195" s="116"/>
      <c r="AC195" s="116"/>
      <c r="AD195" s="116"/>
      <c r="AE195" s="116"/>
      <c r="AF195" s="116"/>
      <c r="AG195" s="116"/>
      <c r="AH195" s="116"/>
      <c r="AI195" s="116"/>
      <c r="AJ195" s="116"/>
      <c r="AK195" s="125"/>
      <c r="AL195" s="125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64"/>
    </row>
    <row r="196" spans="1:48" ht="13.5" customHeight="1">
      <c r="A196" s="26" t="s">
        <v>43</v>
      </c>
      <c r="B196" s="26" t="s">
        <v>43</v>
      </c>
      <c r="F196" s="28" t="str">
        <f>IF(Menu!$G$10="English",A196,B196)</f>
        <v>EBITDA</v>
      </c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116"/>
      <c r="T196" s="116"/>
      <c r="U196" s="116"/>
      <c r="V196" s="116"/>
      <c r="W196" s="116"/>
      <c r="X196" s="116"/>
      <c r="Y196" s="116"/>
      <c r="Z196" s="116"/>
      <c r="AA196" s="116"/>
      <c r="AB196" s="116"/>
      <c r="AC196" s="116"/>
      <c r="AD196" s="116"/>
      <c r="AE196" s="116"/>
      <c r="AF196" s="116"/>
      <c r="AG196" s="116"/>
      <c r="AH196" s="116"/>
      <c r="AI196" s="116"/>
      <c r="AJ196" s="116"/>
      <c r="AK196" s="14"/>
      <c r="AL196" s="14"/>
      <c r="AM196" s="14"/>
      <c r="AN196" s="14"/>
      <c r="AO196" s="14"/>
      <c r="AP196" s="14"/>
      <c r="AQ196" s="49"/>
      <c r="AR196" s="49"/>
      <c r="AS196" s="49"/>
      <c r="AT196" s="49"/>
      <c r="AU196" s="49"/>
    </row>
    <row r="197" spans="1:48" ht="13.5" customHeight="1">
      <c r="A197" s="26" t="s">
        <v>12</v>
      </c>
      <c r="B197" s="26" t="s">
        <v>11</v>
      </c>
      <c r="C197" s="26" t="s">
        <v>0</v>
      </c>
      <c r="D197" s="26" t="s">
        <v>13</v>
      </c>
      <c r="F197" s="50" t="str">
        <f>IF(Menu!$G$10="English",A197,B197)</f>
        <v>Itens</v>
      </c>
      <c r="G197" s="51" t="str">
        <f>G154</f>
        <v>Unidade</v>
      </c>
      <c r="H197" s="52" t="str">
        <f>H7&amp;"*"</f>
        <v>2017*</v>
      </c>
      <c r="I197" s="52" t="str">
        <f>I7&amp;"*"</f>
        <v>2018*</v>
      </c>
      <c r="J197" s="52" t="str">
        <f>J7&amp;"*"</f>
        <v>2019*</v>
      </c>
      <c r="K197" s="52" t="str">
        <f>IF(Menu!$G$10="PORTUGUÊS","1T20","1Q20")</f>
        <v>1T20</v>
      </c>
      <c r="L197" s="52" t="str">
        <f>IF(Menu!$G$10="PORTUGUÊS","2T20","2Q20")</f>
        <v>2T20</v>
      </c>
      <c r="M197" s="52" t="str">
        <f>IF(Menu!$G$10="PORTUGUÊS","3T20","3Q20")</f>
        <v>3T20</v>
      </c>
      <c r="N197" s="52" t="str">
        <f>IF(Menu!$G$10="PORTUGUÊS","4T20","4Q20")</f>
        <v>4T20</v>
      </c>
      <c r="O197" s="52" t="str">
        <f>IF(Menu!$G$10="PORTUGUÊS","1T21","1Q21")</f>
        <v>1T21</v>
      </c>
      <c r="P197" s="52" t="str">
        <f>IF(Menu!$G$10="PORTUGUÊS","2T21","2Q21")</f>
        <v>2T21</v>
      </c>
      <c r="Q197" s="52" t="str">
        <f>IF(Menu!$G$10="PORTUGUÊS","3T21","3Q21")</f>
        <v>3T21</v>
      </c>
      <c r="R197" s="52" t="str">
        <f>IF(Menu!$G$10="PORTUGUÊS","4T21","4Q21")</f>
        <v>4T21</v>
      </c>
      <c r="S197" s="52" t="str">
        <f>IF(Menu!$G$10="PORTUGUÊS","1T22","1Q22")</f>
        <v>1T22</v>
      </c>
      <c r="T197" s="52" t="str">
        <f>IF(Menu!$G$10="PORTUGUÊS","2T22","2Q22")</f>
        <v>2T22</v>
      </c>
      <c r="U197" s="52" t="str">
        <f>IF(Menu!$G$10="PORTUGUÊS","3T22","3Q22")</f>
        <v>3T22</v>
      </c>
      <c r="V197" s="52" t="str">
        <f>IF(Menu!$G$10="PORTUGUÊS","4T22","4Q22")</f>
        <v>4T22</v>
      </c>
      <c r="W197" s="52" t="str">
        <f>IF(Menu!$G$10="PORTUGUÊS","1T23","1Q23")</f>
        <v>1T23</v>
      </c>
      <c r="X197" s="52" t="str">
        <f>IF(Menu!$G$10="PORTUGUÊS","2T23","2Q23")</f>
        <v>2T23</v>
      </c>
      <c r="Y197" s="52" t="str">
        <f>IF(Menu!$G$10="PORTUGUÊS","3T23","3Q23")</f>
        <v>3T23</v>
      </c>
      <c r="Z197" s="52" t="str">
        <f>IF(Menu!$G$10="PORTUGUÊS","4T23","4Q23")</f>
        <v>4T23</v>
      </c>
      <c r="AA197" s="52" t="str">
        <f>IF(Menu!$G$10="PORTUGUÊS","1T24","1Q24")</f>
        <v>1T24</v>
      </c>
      <c r="AB197" s="160" t="str">
        <f>IF(Menu!$G$10="PORTUGUÊS","2T24","2Q24")</f>
        <v>2T24</v>
      </c>
      <c r="AC197" s="160" t="str">
        <f>IF(Menu!$G$10="PORTUGUÊS","3T24","3Q24")</f>
        <v>3T24</v>
      </c>
      <c r="AD197" s="52" t="str">
        <f>IF(Menu!$G$10="PORTUGUÊS","4T24","4Q24")</f>
        <v>4T24</v>
      </c>
      <c r="AE197" s="52" t="str">
        <f>$AE$7</f>
        <v>1T25</v>
      </c>
      <c r="AF197" s="52" t="str">
        <f>IF(Menu!$G$10="PORTUGUÊS","2T25","2Q25")</f>
        <v>2T25</v>
      </c>
      <c r="AG197" s="52" t="str">
        <f>IF(Menu!$G$10="PORTUGUÊS","3T25","3Q25")</f>
        <v>3T25</v>
      </c>
      <c r="AH197" s="52" t="str">
        <f>IF(Menu!$G$10="PORTUGUÊS","4T25","4Q25")</f>
        <v>4T25</v>
      </c>
      <c r="AI197" s="52" t="str">
        <f>IF(Menu!$G$10="PORTUGUÊS","1T26","1Q26")</f>
        <v>1T26</v>
      </c>
      <c r="AJ197" s="52" t="str">
        <f>IF(Menu!$G$10="PORTUGUÊS","2T26","2Q26")</f>
        <v>2T26</v>
      </c>
      <c r="AK197" s="14"/>
      <c r="AL197" s="52">
        <f t="shared" ref="AL197:AQ197" si="640">AL7</f>
        <v>2017</v>
      </c>
      <c r="AM197" s="52">
        <f t="shared" si="640"/>
        <v>2018</v>
      </c>
      <c r="AN197" s="52">
        <f t="shared" si="640"/>
        <v>2019</v>
      </c>
      <c r="AO197" s="52">
        <f t="shared" si="640"/>
        <v>2020</v>
      </c>
      <c r="AP197" s="52">
        <f t="shared" si="640"/>
        <v>2021</v>
      </c>
      <c r="AQ197" s="52">
        <f t="shared" si="640"/>
        <v>2022</v>
      </c>
      <c r="AR197" s="52">
        <f t="shared" ref="AR197:AS197" si="641">AR7</f>
        <v>2023</v>
      </c>
      <c r="AS197" s="52">
        <f t="shared" si="641"/>
        <v>2024</v>
      </c>
      <c r="AT197" s="52">
        <v>2025</v>
      </c>
      <c r="AU197" s="52">
        <f>AU7</f>
        <v>2026</v>
      </c>
    </row>
    <row r="198" spans="1:48" ht="13.5" customHeight="1">
      <c r="A198" s="26" t="s">
        <v>151</v>
      </c>
      <c r="B198" s="36" t="s">
        <v>136</v>
      </c>
      <c r="C198" s="26" t="s">
        <v>2</v>
      </c>
      <c r="D198" s="26" t="s">
        <v>16</v>
      </c>
      <c r="E198" s="26" t="s">
        <v>272</v>
      </c>
      <c r="F198" s="27" t="str">
        <f>IF(Menu!$G$10="English",A198,B198)</f>
        <v>Lucro antes do IR e CS</v>
      </c>
      <c r="G198" s="27" t="str">
        <f>IF(Menu!$G$10="English",C198,D198)</f>
        <v>R$ milhares</v>
      </c>
      <c r="H198" s="102">
        <f>H177</f>
        <v>90659</v>
      </c>
      <c r="I198" s="102">
        <f t="shared" ref="I198:O198" si="642">I177</f>
        <v>78685.033999999985</v>
      </c>
      <c r="J198" s="102">
        <f t="shared" si="642"/>
        <v>67923</v>
      </c>
      <c r="K198" s="102">
        <f t="shared" si="642"/>
        <v>12167</v>
      </c>
      <c r="L198" s="102">
        <f t="shared" si="642"/>
        <v>32557</v>
      </c>
      <c r="M198" s="102">
        <f t="shared" si="642"/>
        <v>13495</v>
      </c>
      <c r="N198" s="102">
        <f t="shared" si="642"/>
        <v>11764</v>
      </c>
      <c r="O198" s="102">
        <f t="shared" si="642"/>
        <v>23614</v>
      </c>
      <c r="P198" s="102">
        <f t="shared" ref="P198:Q198" si="643">P177</f>
        <v>15701</v>
      </c>
      <c r="Q198" s="102">
        <f t="shared" si="643"/>
        <v>24918</v>
      </c>
      <c r="R198" s="102">
        <f t="shared" ref="R198:S198" si="644">R177</f>
        <v>35706</v>
      </c>
      <c r="S198" s="102">
        <f t="shared" si="644"/>
        <v>43686</v>
      </c>
      <c r="T198" s="102">
        <f t="shared" ref="T198:U198" si="645">T177</f>
        <v>45124.5</v>
      </c>
      <c r="U198" s="102">
        <f t="shared" si="645"/>
        <v>37519</v>
      </c>
      <c r="V198" s="102">
        <f t="shared" ref="V198:X198" si="646">V177</f>
        <v>22421.5</v>
      </c>
      <c r="W198" s="102">
        <f t="shared" si="646"/>
        <v>33497.700000000012</v>
      </c>
      <c r="X198" s="102">
        <f t="shared" si="646"/>
        <v>35733.80000000001</v>
      </c>
      <c r="Y198" s="102">
        <f t="shared" ref="Y198:Z198" si="647">Y177</f>
        <v>26070</v>
      </c>
      <c r="Z198" s="102">
        <f t="shared" si="647"/>
        <v>87034.499999999971</v>
      </c>
      <c r="AA198" s="102">
        <f t="shared" ref="AA198:AB198" si="648">AA177</f>
        <v>47860</v>
      </c>
      <c r="AB198" s="102">
        <f t="shared" si="648"/>
        <v>-17295.000000000007</v>
      </c>
      <c r="AC198" s="102">
        <f t="shared" ref="AC198:AD198" si="649">AC177</f>
        <v>57943</v>
      </c>
      <c r="AD198" s="102">
        <f t="shared" si="649"/>
        <v>75938</v>
      </c>
      <c r="AE198" s="102">
        <f t="shared" ref="AE198:AF198" si="650">AE177</f>
        <v>28290</v>
      </c>
      <c r="AF198" s="102">
        <f t="shared" si="650"/>
        <v>60939</v>
      </c>
      <c r="AG198" s="102">
        <f t="shared" ref="AG198:AH198" si="651">AG177</f>
        <v>42225</v>
      </c>
      <c r="AH198" s="102">
        <f t="shared" si="651"/>
        <v>52711</v>
      </c>
      <c r="AI198" s="102">
        <f t="shared" ref="AI198:AJ198" si="652">AI177</f>
        <v>43748</v>
      </c>
      <c r="AJ198" s="102">
        <f t="shared" si="652"/>
        <v>58163</v>
      </c>
      <c r="AK198" s="14"/>
      <c r="AL198" s="23">
        <f>AL177</f>
        <v>90659</v>
      </c>
      <c r="AM198" s="23">
        <f t="shared" ref="AM198:AN198" si="653">AM177</f>
        <v>78685.033999999985</v>
      </c>
      <c r="AN198" s="23">
        <f t="shared" si="653"/>
        <v>67923</v>
      </c>
      <c r="AO198" s="23">
        <f>SUM(K198:N198)</f>
        <v>69983</v>
      </c>
      <c r="AP198" s="23">
        <f>SUM(O198:R198)</f>
        <v>99939</v>
      </c>
      <c r="AQ198" s="102">
        <f>SUM(S198:V198)</f>
        <v>148751</v>
      </c>
      <c r="AR198" s="102">
        <f>SUM(W198:Z198)</f>
        <v>182336</v>
      </c>
      <c r="AS198" s="41">
        <f>AA198+AB198+AC198+AD198</f>
        <v>164446</v>
      </c>
      <c r="AT198" s="102">
        <f t="shared" ref="AT198:AU198" si="654">AT177</f>
        <v>184165</v>
      </c>
      <c r="AU198" s="102">
        <f t="shared" si="654"/>
        <v>101909</v>
      </c>
    </row>
    <row r="199" spans="1:48" ht="13.5" customHeight="1">
      <c r="A199" s="26" t="s">
        <v>152</v>
      </c>
      <c r="B199" s="36" t="s">
        <v>155</v>
      </c>
      <c r="C199" s="26" t="s">
        <v>2</v>
      </c>
      <c r="D199" s="26" t="s">
        <v>16</v>
      </c>
      <c r="E199" s="26" t="s">
        <v>273</v>
      </c>
      <c r="F199" s="27" t="str">
        <f>IF(Menu!$G$10="English",A199,B199)</f>
        <v>(+) Despesas finceiras líquidas</v>
      </c>
      <c r="G199" s="27" t="str">
        <f>IF(Menu!$G$10="English",C199,D199)</f>
        <v>R$ milhares</v>
      </c>
      <c r="H199" s="102">
        <f t="shared" ref="H199:T199" si="655">-H173</f>
        <v>-16733</v>
      </c>
      <c r="I199" s="102">
        <f t="shared" si="655"/>
        <v>-15541.033999999992</v>
      </c>
      <c r="J199" s="102">
        <f t="shared" si="655"/>
        <v>-12119</v>
      </c>
      <c r="K199" s="102">
        <f t="shared" si="655"/>
        <v>-2576</v>
      </c>
      <c r="L199" s="102">
        <f t="shared" si="655"/>
        <v>-4820</v>
      </c>
      <c r="M199" s="102">
        <f t="shared" si="655"/>
        <v>-1790</v>
      </c>
      <c r="N199" s="102">
        <f t="shared" si="655"/>
        <v>-6117</v>
      </c>
      <c r="O199" s="102">
        <f t="shared" si="655"/>
        <v>-5787</v>
      </c>
      <c r="P199" s="102">
        <f t="shared" si="655"/>
        <v>-5236</v>
      </c>
      <c r="Q199" s="102">
        <f t="shared" si="655"/>
        <v>-12406</v>
      </c>
      <c r="R199" s="102">
        <f t="shared" si="655"/>
        <v>-15582</v>
      </c>
      <c r="S199" s="102">
        <f t="shared" si="655"/>
        <v>-17944</v>
      </c>
      <c r="T199" s="102">
        <f t="shared" si="655"/>
        <v>-24333.5</v>
      </c>
      <c r="U199" s="102">
        <f t="shared" ref="U199:V199" si="656">-U173</f>
        <v>-15683</v>
      </c>
      <c r="V199" s="102">
        <f t="shared" si="656"/>
        <v>-18042.5</v>
      </c>
      <c r="W199" s="102">
        <f t="shared" ref="W199:X199" si="657">-W173</f>
        <v>-16496</v>
      </c>
      <c r="X199" s="102">
        <f t="shared" si="657"/>
        <v>-23903.599999999999</v>
      </c>
      <c r="Y199" s="102">
        <f t="shared" ref="Y199:Z199" si="658">-Y173</f>
        <v>-22047</v>
      </c>
      <c r="Z199" s="102">
        <f t="shared" si="658"/>
        <v>-23175.4</v>
      </c>
      <c r="AA199" s="102">
        <f t="shared" ref="AA199:AB199" si="659">-AA173</f>
        <v>-24214</v>
      </c>
      <c r="AB199" s="102">
        <f t="shared" si="659"/>
        <v>-20351</v>
      </c>
      <c r="AC199" s="102">
        <f t="shared" ref="AC199:AD199" si="660">-AC173</f>
        <v>-20963</v>
      </c>
      <c r="AD199" s="102">
        <f t="shared" si="660"/>
        <v>-21401</v>
      </c>
      <c r="AE199" s="102">
        <f t="shared" ref="AE199:AF199" si="661">-AE173</f>
        <v>-20593</v>
      </c>
      <c r="AF199" s="102">
        <f t="shared" si="661"/>
        <v>-26650</v>
      </c>
      <c r="AG199" s="102">
        <f t="shared" ref="AG199:AH199" si="662">-AG173</f>
        <v>-22515</v>
      </c>
      <c r="AH199" s="102">
        <f t="shared" si="662"/>
        <v>-13706</v>
      </c>
      <c r="AI199" s="102">
        <f t="shared" ref="AI199:AJ199" si="663">-AI173</f>
        <v>-13025</v>
      </c>
      <c r="AJ199" s="102">
        <f t="shared" si="663"/>
        <v>-20443</v>
      </c>
      <c r="AK199" s="14"/>
      <c r="AL199" s="23">
        <f>-AL173</f>
        <v>-16733</v>
      </c>
      <c r="AM199" s="23">
        <f>-AM173</f>
        <v>-15541.033999999992</v>
      </c>
      <c r="AN199" s="23">
        <f>-AN173</f>
        <v>-12119</v>
      </c>
      <c r="AO199" s="23">
        <f>SUM(K199:N199)</f>
        <v>-15303</v>
      </c>
      <c r="AP199" s="23">
        <f>SUM(O199:R199)</f>
        <v>-39011</v>
      </c>
      <c r="AQ199" s="102">
        <f>SUM(S199:V199)</f>
        <v>-76003</v>
      </c>
      <c r="AR199" s="102">
        <f>SUM(W199:Z199)</f>
        <v>-85622</v>
      </c>
      <c r="AS199" s="41">
        <f>AA199+AB199+AC199+AD199</f>
        <v>-86929</v>
      </c>
      <c r="AT199" s="102">
        <f t="shared" ref="AT199:AU199" si="664">-AT173</f>
        <v>-83464</v>
      </c>
      <c r="AU199" s="102">
        <f t="shared" si="664"/>
        <v>-33467</v>
      </c>
    </row>
    <row r="200" spans="1:48" ht="13.5" customHeight="1">
      <c r="A200" s="26" t="s">
        <v>153</v>
      </c>
      <c r="B200" s="26" t="s">
        <v>156</v>
      </c>
      <c r="C200" s="26" t="s">
        <v>2</v>
      </c>
      <c r="D200" s="26" t="s">
        <v>16</v>
      </c>
      <c r="E200" s="26" t="s">
        <v>274</v>
      </c>
      <c r="F200" s="27" t="str">
        <f>IF(Menu!$G$10="English",A200,B200)</f>
        <v>(+) Depreciação e amortização</v>
      </c>
      <c r="G200" s="27" t="str">
        <f>IF(Menu!$G$10="English",C200,D200)</f>
        <v>R$ milhares</v>
      </c>
      <c r="H200" s="102">
        <v>1117</v>
      </c>
      <c r="I200" s="102">
        <v>617</v>
      </c>
      <c r="J200" s="102">
        <v>3099</v>
      </c>
      <c r="K200" s="102">
        <v>593</v>
      </c>
      <c r="L200" s="102">
        <v>901</v>
      </c>
      <c r="M200" s="102">
        <v>361</v>
      </c>
      <c r="N200" s="102">
        <v>1080</v>
      </c>
      <c r="O200" s="102">
        <v>1075</v>
      </c>
      <c r="P200" s="102">
        <v>621</v>
      </c>
      <c r="Q200" s="102">
        <v>565</v>
      </c>
      <c r="R200" s="102">
        <v>2449</v>
      </c>
      <c r="S200" s="102">
        <v>970</v>
      </c>
      <c r="T200" s="102">
        <v>940</v>
      </c>
      <c r="U200" s="102">
        <v>905.92282999999998</v>
      </c>
      <c r="V200" s="102">
        <v>1116.07717</v>
      </c>
      <c r="W200" s="102">
        <v>1067</v>
      </c>
      <c r="X200" s="102">
        <v>1011</v>
      </c>
      <c r="Y200" s="102">
        <v>1067</v>
      </c>
      <c r="Z200" s="102">
        <v>1424</v>
      </c>
      <c r="AA200" s="102">
        <v>1083</v>
      </c>
      <c r="AB200" s="102">
        <v>1015</v>
      </c>
      <c r="AC200" s="102">
        <v>997</v>
      </c>
      <c r="AD200" s="102">
        <v>1038</v>
      </c>
      <c r="AE200" s="102">
        <v>862</v>
      </c>
      <c r="AF200" s="102">
        <v>965</v>
      </c>
      <c r="AG200" s="102">
        <v>1009</v>
      </c>
      <c r="AH200" s="102">
        <v>1482</v>
      </c>
      <c r="AI200" s="102">
        <v>1554</v>
      </c>
      <c r="AJ200" s="102">
        <v>1798</v>
      </c>
      <c r="AK200" s="14"/>
      <c r="AL200" s="21">
        <f>H200</f>
        <v>1117</v>
      </c>
      <c r="AM200" s="21">
        <f>I200</f>
        <v>617</v>
      </c>
      <c r="AN200" s="21">
        <f>J200</f>
        <v>3099</v>
      </c>
      <c r="AO200" s="21">
        <f>SUM(K200:N200)</f>
        <v>2935</v>
      </c>
      <c r="AP200" s="23">
        <f>SUM(O200:R200)</f>
        <v>4710</v>
      </c>
      <c r="AQ200" s="102">
        <f>SUM(S200:V200)</f>
        <v>3932</v>
      </c>
      <c r="AR200" s="102">
        <f>SUM(W200:Z200)</f>
        <v>4569</v>
      </c>
      <c r="AS200" s="41">
        <f>AA200+AB200+AC200+AD200</f>
        <v>4133</v>
      </c>
      <c r="AT200" s="102">
        <f>AE200+AF200+AG200+AH200</f>
        <v>4318</v>
      </c>
      <c r="AU200" s="102">
        <f>AJ200</f>
        <v>1798</v>
      </c>
    </row>
    <row r="201" spans="1:48" ht="13.5" customHeight="1">
      <c r="A201" s="26" t="s">
        <v>154</v>
      </c>
      <c r="B201" s="26" t="s">
        <v>157</v>
      </c>
      <c r="C201" s="26" t="s">
        <v>2</v>
      </c>
      <c r="D201" s="26" t="s">
        <v>16</v>
      </c>
      <c r="E201" s="26" t="s">
        <v>275</v>
      </c>
      <c r="F201" s="27" t="str">
        <f>IF(Menu!$G$10="English",A201,B201)</f>
        <v>(+) Despesas apropriadas ao custo</v>
      </c>
      <c r="G201" s="27" t="str">
        <f>IF(Menu!$G$10="English",C201,D201)</f>
        <v>R$ milhares</v>
      </c>
      <c r="H201" s="102">
        <v>27913</v>
      </c>
      <c r="I201" s="102">
        <v>32121</v>
      </c>
      <c r="J201" s="102">
        <v>29212</v>
      </c>
      <c r="K201" s="102">
        <v>5078</v>
      </c>
      <c r="L201" s="102">
        <v>7116</v>
      </c>
      <c r="M201" s="102">
        <v>7841</v>
      </c>
      <c r="N201" s="102">
        <v>2648</v>
      </c>
      <c r="O201" s="102">
        <v>3450</v>
      </c>
      <c r="P201" s="102">
        <v>2424</v>
      </c>
      <c r="Q201" s="102">
        <v>761</v>
      </c>
      <c r="R201" s="102">
        <v>2648</v>
      </c>
      <c r="S201" s="102">
        <v>701</v>
      </c>
      <c r="T201" s="102">
        <v>4220</v>
      </c>
      <c r="U201" s="102">
        <v>2058</v>
      </c>
      <c r="V201" s="102">
        <v>3155</v>
      </c>
      <c r="W201" s="102">
        <v>5698</v>
      </c>
      <c r="X201" s="102">
        <v>6725</v>
      </c>
      <c r="Y201" s="102">
        <v>7170</v>
      </c>
      <c r="Z201" s="102">
        <v>6737</v>
      </c>
      <c r="AA201" s="102">
        <v>7952</v>
      </c>
      <c r="AB201" s="102">
        <v>6482</v>
      </c>
      <c r="AC201" s="102">
        <v>9355</v>
      </c>
      <c r="AD201" s="102">
        <v>8909</v>
      </c>
      <c r="AE201" s="102">
        <v>10428</v>
      </c>
      <c r="AF201" s="102">
        <v>11316</v>
      </c>
      <c r="AG201" s="102">
        <v>13172</v>
      </c>
      <c r="AH201" s="102">
        <v>13762</v>
      </c>
      <c r="AI201" s="102">
        <v>13641</v>
      </c>
      <c r="AJ201" s="102">
        <v>16715</v>
      </c>
      <c r="AK201" s="14"/>
      <c r="AL201" s="21">
        <f>H201</f>
        <v>27913</v>
      </c>
      <c r="AM201" s="21">
        <f>I201</f>
        <v>32121</v>
      </c>
      <c r="AN201" s="21">
        <f>J201</f>
        <v>29212</v>
      </c>
      <c r="AO201" s="21">
        <f>SUM(K201:N201)</f>
        <v>22683</v>
      </c>
      <c r="AP201" s="23">
        <f>SUM(O201:R201)</f>
        <v>9283</v>
      </c>
      <c r="AQ201" s="102">
        <f>SUM(S201:V201)</f>
        <v>10134</v>
      </c>
      <c r="AR201" s="102">
        <f>SUM(W201:Z201)</f>
        <v>26330</v>
      </c>
      <c r="AS201" s="41">
        <f>AA201+AB201+AC201+AD201</f>
        <v>32698</v>
      </c>
      <c r="AT201" s="102">
        <f>AE201+AF201+AG201+AH201</f>
        <v>48678</v>
      </c>
      <c r="AU201" s="102">
        <f>AJ201</f>
        <v>16715</v>
      </c>
    </row>
    <row r="202" spans="1:48" ht="13.5" customHeight="1">
      <c r="A202" s="37" t="s">
        <v>43</v>
      </c>
      <c r="B202" s="37" t="s">
        <v>43</v>
      </c>
      <c r="C202" s="29" t="s">
        <v>2</v>
      </c>
      <c r="D202" s="29" t="s">
        <v>16</v>
      </c>
      <c r="E202" s="29"/>
      <c r="F202" s="28" t="str">
        <f>IF(Menu!$G$10="English",A202,B202)</f>
        <v>EBITDA</v>
      </c>
      <c r="G202" s="27" t="str">
        <f>IF(Menu!$G$10="English",C202,D202)</f>
        <v>R$ milhares</v>
      </c>
      <c r="H202" s="119">
        <f>SUM(H198:H201)</f>
        <v>102956</v>
      </c>
      <c r="I202" s="119">
        <f t="shared" ref="I202:O202" si="665">SUM(I198:I201)</f>
        <v>95882</v>
      </c>
      <c r="J202" s="119">
        <f t="shared" si="665"/>
        <v>88115</v>
      </c>
      <c r="K202" s="119">
        <f t="shared" si="665"/>
        <v>15262</v>
      </c>
      <c r="L202" s="119">
        <f t="shared" si="665"/>
        <v>35754</v>
      </c>
      <c r="M202" s="119">
        <f t="shared" si="665"/>
        <v>19907</v>
      </c>
      <c r="N202" s="119">
        <f t="shared" si="665"/>
        <v>9375</v>
      </c>
      <c r="O202" s="119">
        <f t="shared" si="665"/>
        <v>22352</v>
      </c>
      <c r="P202" s="119">
        <f t="shared" ref="P202:Q202" si="666">SUM(P198:P201)</f>
        <v>13510</v>
      </c>
      <c r="Q202" s="119">
        <f t="shared" si="666"/>
        <v>13838</v>
      </c>
      <c r="R202" s="119">
        <f t="shared" ref="R202:S202" si="667">SUM(R198:R201)</f>
        <v>25221</v>
      </c>
      <c r="S202" s="119">
        <f t="shared" si="667"/>
        <v>27413</v>
      </c>
      <c r="T202" s="119">
        <f t="shared" ref="T202:U202" si="668">SUM(T198:T201)</f>
        <v>25951</v>
      </c>
      <c r="U202" s="119">
        <f t="shared" si="668"/>
        <v>24799.92283</v>
      </c>
      <c r="V202" s="119">
        <f t="shared" ref="V202:W202" si="669">SUM(V198:V201)</f>
        <v>8650.0771700000005</v>
      </c>
      <c r="W202" s="119">
        <f t="shared" si="669"/>
        <v>23766.700000000012</v>
      </c>
      <c r="X202" s="119">
        <f t="shared" ref="X202:Y202" si="670">SUM(X198:X201)</f>
        <v>19566.200000000012</v>
      </c>
      <c r="Y202" s="119">
        <f t="shared" si="670"/>
        <v>12260</v>
      </c>
      <c r="Z202" s="119">
        <f t="shared" ref="Z202:AB202" si="671">SUM(Z198:Z201)</f>
        <v>72020.099999999977</v>
      </c>
      <c r="AA202" s="119">
        <f t="shared" si="671"/>
        <v>32681</v>
      </c>
      <c r="AB202" s="119">
        <f t="shared" si="671"/>
        <v>-30149.000000000007</v>
      </c>
      <c r="AC202" s="119">
        <f t="shared" ref="AC202:AD202" si="672">SUM(AC198:AC201)</f>
        <v>47332</v>
      </c>
      <c r="AD202" s="119">
        <f t="shared" si="672"/>
        <v>64484</v>
      </c>
      <c r="AE202" s="119">
        <f t="shared" ref="AE202:AF202" si="673">SUM(AE198:AE201)</f>
        <v>18987</v>
      </c>
      <c r="AF202" s="119">
        <f t="shared" si="673"/>
        <v>46570</v>
      </c>
      <c r="AG202" s="119">
        <f t="shared" ref="AG202:AH202" si="674">SUM(AG198:AG201)</f>
        <v>33891</v>
      </c>
      <c r="AH202" s="119">
        <f t="shared" si="674"/>
        <v>54249</v>
      </c>
      <c r="AI202" s="119">
        <f t="shared" ref="AI202:AJ202" si="675">SUM(AI198:AI201)</f>
        <v>45918</v>
      </c>
      <c r="AJ202" s="119">
        <f t="shared" si="675"/>
        <v>56233</v>
      </c>
      <c r="AK202" s="14"/>
      <c r="AL202" s="59">
        <f>SUM(AL198:AL201)</f>
        <v>102956</v>
      </c>
      <c r="AM202" s="59">
        <f t="shared" ref="AM202" si="676">SUM(AM198:AM201)</f>
        <v>95882</v>
      </c>
      <c r="AN202" s="59">
        <f t="shared" ref="AN202" si="677">SUM(AN198:AN201)</f>
        <v>88115</v>
      </c>
      <c r="AO202" s="59">
        <f t="shared" ref="AO202" si="678">SUM(AO198:AO201)</f>
        <v>80298</v>
      </c>
      <c r="AP202" s="59">
        <f t="shared" ref="AP202:AQ202" si="679">SUM(AP198:AP201)</f>
        <v>74921</v>
      </c>
      <c r="AQ202" s="119">
        <f t="shared" si="679"/>
        <v>86814</v>
      </c>
      <c r="AR202" s="119">
        <f t="shared" ref="AR202:AT202" si="680">SUM(AR198:AR201)</f>
        <v>127613</v>
      </c>
      <c r="AS202" s="119">
        <f t="shared" si="680"/>
        <v>114348</v>
      </c>
      <c r="AT202" s="119">
        <f t="shared" si="680"/>
        <v>153697</v>
      </c>
      <c r="AU202" s="119">
        <f t="shared" ref="AU202" si="681">SUM(AU198:AU201)</f>
        <v>86955</v>
      </c>
    </row>
    <row r="203" spans="1:48" ht="13.5" customHeight="1">
      <c r="A203" s="38" t="s">
        <v>137</v>
      </c>
      <c r="B203" s="38" t="s">
        <v>44</v>
      </c>
      <c r="C203" s="34" t="s">
        <v>1</v>
      </c>
      <c r="D203" s="34" t="s">
        <v>1</v>
      </c>
      <c r="E203" s="34"/>
      <c r="F203" s="35" t="str">
        <f>IF(Menu!$G$10="English",A203,B203)</f>
        <v>Margem</v>
      </c>
      <c r="G203" s="35" t="str">
        <f>IF(Menu!$G$10="English",C203,D203)</f>
        <v>%</v>
      </c>
      <c r="H203" s="116">
        <f t="shared" ref="H203:T203" si="682">H202/H155</f>
        <v>0.21054396728016361</v>
      </c>
      <c r="I203" s="116">
        <f t="shared" si="682"/>
        <v>0.15373860172623618</v>
      </c>
      <c r="J203" s="116">
        <f t="shared" si="682"/>
        <v>0.1565395199442878</v>
      </c>
      <c r="K203" s="116">
        <f t="shared" si="682"/>
        <v>0.11371476682586634</v>
      </c>
      <c r="L203" s="116">
        <f t="shared" si="682"/>
        <v>0.1905975297058996</v>
      </c>
      <c r="M203" s="116">
        <f t="shared" si="682"/>
        <v>0.1781418906826073</v>
      </c>
      <c r="N203" s="116">
        <f t="shared" si="682"/>
        <v>6.3387852520977159E-2</v>
      </c>
      <c r="O203" s="116">
        <f t="shared" si="682"/>
        <v>0.13543793740721666</v>
      </c>
      <c r="P203" s="116">
        <f t="shared" si="682"/>
        <v>7.3611943551462972E-2</v>
      </c>
      <c r="Q203" s="116">
        <f t="shared" si="682"/>
        <v>7.4152269901830492E-2</v>
      </c>
      <c r="R203" s="116">
        <f t="shared" si="682"/>
        <v>0.10658051538637074</v>
      </c>
      <c r="S203" s="116">
        <f t="shared" si="682"/>
        <v>0.13243315055919225</v>
      </c>
      <c r="T203" s="116">
        <f t="shared" si="682"/>
        <v>8.5105615442384569E-2</v>
      </c>
      <c r="U203" s="116">
        <f t="shared" ref="U203:V203" si="683">U202/U155</f>
        <v>8.0936790226199443E-2</v>
      </c>
      <c r="V203" s="116">
        <f t="shared" si="683"/>
        <v>4.0950018557530714E-2</v>
      </c>
      <c r="W203" s="116">
        <f t="shared" ref="W203:X203" si="684">W202/W155</f>
        <v>7.9495798881485683E-2</v>
      </c>
      <c r="X203" s="116">
        <f t="shared" si="684"/>
        <v>8.0962134472071581E-2</v>
      </c>
      <c r="Y203" s="116">
        <f t="shared" ref="Y203:Z203" si="685">Y202/Y155</f>
        <v>4.7399961337715062E-2</v>
      </c>
      <c r="Z203" s="116">
        <f t="shared" si="685"/>
        <v>0.18734743249570776</v>
      </c>
      <c r="AA203" s="116">
        <f t="shared" ref="AA203:AB203" si="686">AA202/AA155</f>
        <v>0.13331402487527688</v>
      </c>
      <c r="AB203" s="116">
        <f t="shared" si="686"/>
        <v>-0.2141030029385991</v>
      </c>
      <c r="AC203" s="116">
        <f t="shared" ref="AC203:AD203" si="687">AC202/AC155</f>
        <v>0.19274890761230315</v>
      </c>
      <c r="AD203" s="116">
        <f t="shared" si="687"/>
        <v>0.16223614360832264</v>
      </c>
      <c r="AE203" s="116">
        <f t="shared" ref="AE203:AF203" si="688">AE202/AE155</f>
        <v>8.4318087955129822E-2</v>
      </c>
      <c r="AF203" s="116">
        <f t="shared" si="688"/>
        <v>0.13779329526289316</v>
      </c>
      <c r="AG203" s="116">
        <f t="shared" ref="AG203:AH203" si="689">AG202/AG155</f>
        <v>0.13914332283664999</v>
      </c>
      <c r="AH203" s="116">
        <f t="shared" si="689"/>
        <v>0.17468065855017212</v>
      </c>
      <c r="AI203" s="116">
        <f t="shared" ref="AI203:AJ203" si="690">AI202/AI155</f>
        <v>0.14327570229057654</v>
      </c>
      <c r="AJ203" s="116">
        <f t="shared" si="690"/>
        <v>0.20739011455083239</v>
      </c>
      <c r="AK203" s="14"/>
      <c r="AL203" s="7">
        <f t="shared" ref="AL203:AQ203" si="691">AL202/AL155</f>
        <v>0.21054396728016361</v>
      </c>
      <c r="AM203" s="7">
        <f t="shared" si="691"/>
        <v>0.15373860172623618</v>
      </c>
      <c r="AN203" s="7">
        <f t="shared" si="691"/>
        <v>0.1565395199442878</v>
      </c>
      <c r="AO203" s="7">
        <f t="shared" si="691"/>
        <v>0.13809981614896577</v>
      </c>
      <c r="AP203" s="7">
        <f t="shared" si="691"/>
        <v>9.7070686261934463E-2</v>
      </c>
      <c r="AQ203" s="116">
        <f t="shared" si="691"/>
        <v>8.4320802511344564E-2</v>
      </c>
      <c r="AR203" s="116">
        <f t="shared" ref="AR203:AT203" si="692">AR202/AR155</f>
        <v>0.10780774666746641</v>
      </c>
      <c r="AS203" s="116">
        <f t="shared" si="692"/>
        <v>0.11112622838661525</v>
      </c>
      <c r="AT203" s="116">
        <f t="shared" si="692"/>
        <v>0.13756317781618443</v>
      </c>
      <c r="AU203" s="116">
        <f t="shared" ref="AU203" si="693">AU202/AU155</f>
        <v>0.14697456024258282</v>
      </c>
    </row>
    <row r="204" spans="1:48" ht="13.5" customHeight="1"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4"/>
      <c r="AL204" s="11"/>
      <c r="AM204" s="11"/>
      <c r="AN204" s="11"/>
      <c r="AO204" s="11"/>
      <c r="AP204" s="11"/>
      <c r="AQ204" s="107"/>
      <c r="AR204" s="107"/>
      <c r="AS204" s="107"/>
      <c r="AT204" s="107"/>
      <c r="AU204" s="107"/>
    </row>
    <row r="205" spans="1:48" ht="13.5" customHeight="1"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4"/>
      <c r="AL205" s="11"/>
      <c r="AM205" s="11"/>
      <c r="AN205" s="11"/>
      <c r="AO205" s="11"/>
      <c r="AP205" s="11"/>
      <c r="AQ205" s="107"/>
      <c r="AR205" s="107"/>
      <c r="AS205" s="107"/>
      <c r="AT205" s="107"/>
      <c r="AU205" s="107"/>
    </row>
    <row r="206" spans="1:48" ht="13.5" customHeight="1">
      <c r="A206" s="26" t="s">
        <v>182</v>
      </c>
      <c r="B206" s="26" t="s">
        <v>175</v>
      </c>
      <c r="F206" s="28" t="str">
        <f>IF(Menu!$G$10="English",A206,B206)</f>
        <v>REF</v>
      </c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4"/>
      <c r="AL206" s="11"/>
      <c r="AM206" s="11"/>
      <c r="AN206" s="11"/>
      <c r="AO206" s="11"/>
      <c r="AP206" s="11"/>
      <c r="AQ206" s="107"/>
      <c r="AR206" s="107"/>
      <c r="AS206" s="107"/>
      <c r="AT206" s="107"/>
      <c r="AU206" s="107"/>
    </row>
    <row r="207" spans="1:48" ht="13.5" customHeight="1">
      <c r="A207" s="26" t="s">
        <v>12</v>
      </c>
      <c r="B207" s="26" t="s">
        <v>11</v>
      </c>
      <c r="C207" s="26" t="s">
        <v>0</v>
      </c>
      <c r="D207" s="26" t="s">
        <v>13</v>
      </c>
      <c r="F207" s="50" t="str">
        <f>IF(Menu!$G$10="English",A207,B207)</f>
        <v>Itens</v>
      </c>
      <c r="G207" s="51" t="str">
        <f>IF(Menu!$G$10="English",C207,D207)</f>
        <v>Unidade</v>
      </c>
      <c r="H207" s="68" t="str">
        <f>H197</f>
        <v>2017*</v>
      </c>
      <c r="I207" s="68" t="str">
        <f t="shared" ref="I207:J207" si="694">I197</f>
        <v>2018*</v>
      </c>
      <c r="J207" s="52" t="str">
        <f t="shared" si="694"/>
        <v>2019*</v>
      </c>
      <c r="K207" s="52" t="str">
        <f>IF(Menu!$G$10="PORTUGUÊS","1T20","1Q20")</f>
        <v>1T20</v>
      </c>
      <c r="L207" s="52" t="str">
        <f>IF(Menu!$G$10="PORTUGUÊS","2T20","2Q20")</f>
        <v>2T20</v>
      </c>
      <c r="M207" s="52" t="str">
        <f>IF(Menu!$G$10="PORTUGUÊS","3T20","3Q20")</f>
        <v>3T20</v>
      </c>
      <c r="N207" s="52" t="str">
        <f>IF(Menu!$G$10="PORTUGUÊS","4T20","4Q20")</f>
        <v>4T20</v>
      </c>
      <c r="O207" s="52" t="str">
        <f>IF(Menu!$G$10="PORTUGUÊS","1T21","1Q21")</f>
        <v>1T21</v>
      </c>
      <c r="P207" s="52" t="str">
        <f>IF(Menu!$G$10="PORTUGUÊS","2T21","2Q21")</f>
        <v>2T21</v>
      </c>
      <c r="Q207" s="52" t="str">
        <f>IF(Menu!$G$10="PORTUGUÊS","3T21","3Q21")</f>
        <v>3T21</v>
      </c>
      <c r="R207" s="52" t="str">
        <f>IF(Menu!$G$10="PORTUGUÊS","4T21","4Q21")</f>
        <v>4T21</v>
      </c>
      <c r="S207" s="52" t="str">
        <f>IF(Menu!$G$10="PORTUGUÊS","1T22","1Q22")</f>
        <v>1T22</v>
      </c>
      <c r="T207" s="52" t="str">
        <f>IF(Menu!$G$10="PORTUGUÊS","2T22","2Q22")</f>
        <v>2T22</v>
      </c>
      <c r="U207" s="52" t="str">
        <f>IF(Menu!$G$10="PORTUGUÊS","3T22","3Q22")</f>
        <v>3T22</v>
      </c>
      <c r="V207" s="52" t="str">
        <f>IF(Menu!$G$10="PORTUGUÊS","4T22","4Q22")</f>
        <v>4T22</v>
      </c>
      <c r="W207" s="52" t="str">
        <f>IF(Menu!$G$10="PORTUGUÊS","1T23","1Q23")</f>
        <v>1T23</v>
      </c>
      <c r="X207" s="52" t="str">
        <f>IF(Menu!$G$10="PORTUGUÊS","2T23","2Q23")</f>
        <v>2T23</v>
      </c>
      <c r="Y207" s="52" t="str">
        <f>IF(Menu!$G$10="PORTUGUÊS","3T23","3Q23")</f>
        <v>3T23</v>
      </c>
      <c r="Z207" s="52" t="str">
        <f>IF(Menu!$G$10="PORTUGUÊS","4T23","4Q23")</f>
        <v>4T23</v>
      </c>
      <c r="AA207" s="52" t="str">
        <f>IF(Menu!$G$10="PORTUGUÊS","1T24","1Q24")</f>
        <v>1T24</v>
      </c>
      <c r="AB207" s="52" t="str">
        <f>IF(Menu!$G$10="PORTUGUÊS","2T24","2Q24")</f>
        <v>2T24</v>
      </c>
      <c r="AC207" s="52" t="str">
        <f>IF(Menu!$G$10="PORTUGUÊS","3T24","3Q24")</f>
        <v>3T24</v>
      </c>
      <c r="AD207" s="52" t="str">
        <f>IF(Menu!$G$10="PORTUGUÊS","4T24","4Q24")</f>
        <v>4T24</v>
      </c>
      <c r="AE207" s="52" t="str">
        <f>$AE$7</f>
        <v>1T25</v>
      </c>
      <c r="AF207" s="52" t="str">
        <f>IF(Menu!$G$10="PORTUGUÊS","2T25","2Q25")</f>
        <v>2T25</v>
      </c>
      <c r="AG207" s="52" t="str">
        <f>IF(Menu!$G$10="PORTUGUÊS","3T25","3Q25")</f>
        <v>3T25</v>
      </c>
      <c r="AH207" s="52" t="str">
        <f>IF(Menu!$G$10="PORTUGUÊS","4T25","4Q25")</f>
        <v>4T25</v>
      </c>
      <c r="AI207" s="52" t="str">
        <f>IF(Menu!$G$10="PORTUGUÊS","1T26","1Q26")</f>
        <v>1T26</v>
      </c>
      <c r="AJ207" s="52" t="str">
        <f>IF(Menu!$G$10="PORTUGUÊS","2T26","2Q26")</f>
        <v>2T26</v>
      </c>
      <c r="AK207" s="14"/>
      <c r="AL207" s="52">
        <f>AL197</f>
        <v>2017</v>
      </c>
      <c r="AM207" s="52">
        <f t="shared" ref="AM207:AQ207" si="695">AM197</f>
        <v>2018</v>
      </c>
      <c r="AN207" s="52">
        <f t="shared" si="695"/>
        <v>2019</v>
      </c>
      <c r="AO207" s="52">
        <f t="shared" si="695"/>
        <v>2020</v>
      </c>
      <c r="AP207" s="52">
        <f t="shared" si="695"/>
        <v>2021</v>
      </c>
      <c r="AQ207" s="52">
        <f t="shared" si="695"/>
        <v>2022</v>
      </c>
      <c r="AR207" s="52">
        <f t="shared" ref="AR207:AS207" si="696">AR197</f>
        <v>2023</v>
      </c>
      <c r="AS207" s="52">
        <f t="shared" si="696"/>
        <v>2024</v>
      </c>
      <c r="AT207" s="52">
        <v>2025</v>
      </c>
      <c r="AU207" s="52">
        <f>AU7</f>
        <v>2026</v>
      </c>
    </row>
    <row r="208" spans="1:48" ht="13.5" customHeight="1">
      <c r="A208" s="26" t="s">
        <v>178</v>
      </c>
      <c r="B208" s="26" t="s">
        <v>176</v>
      </c>
      <c r="C208" s="26" t="s">
        <v>170</v>
      </c>
      <c r="D208" s="26" t="s">
        <v>171</v>
      </c>
      <c r="E208" s="26" t="s">
        <v>283</v>
      </c>
      <c r="F208" s="27" t="str">
        <f>IF(Menu!$G$10="English",A208,B208)</f>
        <v>Receita a apropriar</v>
      </c>
      <c r="G208" s="27" t="str">
        <f>IF(Menu!$G$10="English",C208,D208)</f>
        <v>R$ milhões</v>
      </c>
      <c r="H208" s="102"/>
      <c r="I208" s="102"/>
      <c r="J208" s="102">
        <v>613036</v>
      </c>
      <c r="K208" s="102">
        <v>611210</v>
      </c>
      <c r="L208" s="102">
        <v>738354</v>
      </c>
      <c r="M208" s="102">
        <v>758413</v>
      </c>
      <c r="N208" s="102">
        <v>753926</v>
      </c>
      <c r="O208" s="102">
        <v>808612</v>
      </c>
      <c r="P208" s="102">
        <v>828175</v>
      </c>
      <c r="Q208" s="102">
        <v>809292.2672</v>
      </c>
      <c r="R208" s="102">
        <v>819316</v>
      </c>
      <c r="S208" s="102">
        <v>837653</v>
      </c>
      <c r="T208" s="102">
        <v>899524</v>
      </c>
      <c r="U208" s="102">
        <v>914669</v>
      </c>
      <c r="V208" s="102">
        <v>880954</v>
      </c>
      <c r="W208" s="102">
        <v>984796</v>
      </c>
      <c r="X208" s="102">
        <v>930484</v>
      </c>
      <c r="Y208" s="102">
        <v>981904</v>
      </c>
      <c r="Z208" s="102">
        <v>970719.49398068793</v>
      </c>
      <c r="AA208" s="102">
        <v>1139018.2652537499</v>
      </c>
      <c r="AB208" s="102">
        <v>1097773</v>
      </c>
      <c r="AC208" s="102">
        <v>1107346</v>
      </c>
      <c r="AD208" s="102">
        <v>1229050</v>
      </c>
      <c r="AE208" s="102">
        <v>1205153</v>
      </c>
      <c r="AF208" s="102">
        <v>1213953</v>
      </c>
      <c r="AG208" s="102">
        <v>1139836</v>
      </c>
      <c r="AH208" s="102">
        <v>1213417</v>
      </c>
      <c r="AI208" s="102">
        <v>1255252</v>
      </c>
      <c r="AJ208" s="102">
        <v>1016599</v>
      </c>
      <c r="AK208" s="14"/>
      <c r="AL208" s="21"/>
      <c r="AM208" s="21"/>
      <c r="AN208" s="21">
        <f>J208</f>
        <v>613036</v>
      </c>
      <c r="AO208" s="21">
        <f>N208</f>
        <v>753926</v>
      </c>
      <c r="AP208" s="21">
        <f>R208</f>
        <v>819316</v>
      </c>
      <c r="AQ208" s="102">
        <f>V208</f>
        <v>880954</v>
      </c>
      <c r="AR208" s="102">
        <f>Z208</f>
        <v>970719.49398068793</v>
      </c>
      <c r="AS208" s="41">
        <f>AD208</f>
        <v>1229050</v>
      </c>
      <c r="AT208" s="41">
        <f>AH208</f>
        <v>1213417</v>
      </c>
      <c r="AU208" s="41">
        <f>AJ208</f>
        <v>1016599</v>
      </c>
    </row>
    <row r="209" spans="1:48" ht="13.5" customHeight="1">
      <c r="A209" s="26" t="s">
        <v>179</v>
      </c>
      <c r="B209" s="26" t="s">
        <v>177</v>
      </c>
      <c r="C209" s="26" t="s">
        <v>170</v>
      </c>
      <c r="D209" s="26" t="s">
        <v>171</v>
      </c>
      <c r="E209" s="26" t="s">
        <v>284</v>
      </c>
      <c r="F209" s="27" t="str">
        <f>IF(Menu!$G$10="English",A209,B209)</f>
        <v>Resultado a apropriar</v>
      </c>
      <c r="G209" s="27" t="str">
        <f>IF(Menu!$G$10="English",C209,D209)</f>
        <v>R$ milhões</v>
      </c>
      <c r="H209" s="102"/>
      <c r="I209" s="102"/>
      <c r="J209" s="102">
        <v>187238</v>
      </c>
      <c r="K209" s="102">
        <v>184075</v>
      </c>
      <c r="L209" s="102">
        <v>216634</v>
      </c>
      <c r="M209" s="102">
        <v>222287</v>
      </c>
      <c r="N209" s="102">
        <v>213778</v>
      </c>
      <c r="O209" s="102">
        <v>223884</v>
      </c>
      <c r="P209" s="102">
        <v>231092</v>
      </c>
      <c r="Q209" s="102">
        <v>225033.2672</v>
      </c>
      <c r="R209" s="102">
        <v>232263</v>
      </c>
      <c r="S209" s="102">
        <v>240372</v>
      </c>
      <c r="T209" s="102">
        <v>262528</v>
      </c>
      <c r="U209" s="102">
        <v>271716</v>
      </c>
      <c r="V209" s="102">
        <v>260166</v>
      </c>
      <c r="W209" s="102">
        <v>317977</v>
      </c>
      <c r="X209" s="102">
        <v>304461</v>
      </c>
      <c r="Y209" s="102">
        <v>317795</v>
      </c>
      <c r="Z209" s="102">
        <v>324132.76101899298</v>
      </c>
      <c r="AA209" s="102">
        <v>387240.91602254502</v>
      </c>
      <c r="AB209" s="102">
        <v>371616</v>
      </c>
      <c r="AC209" s="102">
        <v>352005</v>
      </c>
      <c r="AD209" s="102">
        <v>380189</v>
      </c>
      <c r="AE209" s="102">
        <v>387150</v>
      </c>
      <c r="AF209" s="102">
        <v>380752</v>
      </c>
      <c r="AG209" s="102">
        <v>358170</v>
      </c>
      <c r="AH209" s="102">
        <v>376313</v>
      </c>
      <c r="AI209" s="102">
        <v>382903</v>
      </c>
      <c r="AJ209" s="102">
        <v>309868</v>
      </c>
      <c r="AK209" s="14"/>
      <c r="AL209" s="21"/>
      <c r="AM209" s="21"/>
      <c r="AN209" s="21">
        <f>J209</f>
        <v>187238</v>
      </c>
      <c r="AO209" s="21">
        <f>N209</f>
        <v>213778</v>
      </c>
      <c r="AP209" s="21">
        <f>R209</f>
        <v>232263</v>
      </c>
      <c r="AQ209" s="102">
        <f>V209</f>
        <v>260166</v>
      </c>
      <c r="AR209" s="102">
        <f>Z209</f>
        <v>324132.76101899298</v>
      </c>
      <c r="AS209" s="41">
        <f>AD209</f>
        <v>380189</v>
      </c>
      <c r="AT209" s="41">
        <f>AH209</f>
        <v>376313</v>
      </c>
      <c r="AU209" s="41">
        <f>AJ209</f>
        <v>309868</v>
      </c>
    </row>
    <row r="210" spans="1:48" ht="13.5" customHeight="1">
      <c r="A210" s="26" t="s">
        <v>180</v>
      </c>
      <c r="B210" s="26" t="s">
        <v>181</v>
      </c>
      <c r="C210" s="26" t="s">
        <v>1</v>
      </c>
      <c r="D210" s="26" t="s">
        <v>1</v>
      </c>
      <c r="F210" s="27" t="str">
        <f>IF(Menu!$G$10="English",A210,B210)</f>
        <v>Margem dos resultados a apropriar</v>
      </c>
      <c r="G210" s="27" t="str">
        <f>IF(Menu!$G$10="English",C210,D210)</f>
        <v>%</v>
      </c>
      <c r="H210" s="107"/>
      <c r="I210" s="107"/>
      <c r="J210" s="107">
        <f t="shared" ref="J210:O210" si="697">J209/J208</f>
        <v>0.30542741372447946</v>
      </c>
      <c r="K210" s="107">
        <f t="shared" si="697"/>
        <v>0.30116490240670146</v>
      </c>
      <c r="L210" s="107">
        <f t="shared" si="697"/>
        <v>0.29340126822635215</v>
      </c>
      <c r="M210" s="107">
        <f t="shared" si="697"/>
        <v>0.29309492321466007</v>
      </c>
      <c r="N210" s="107">
        <f t="shared" si="697"/>
        <v>0.28355302775073415</v>
      </c>
      <c r="O210" s="107">
        <f t="shared" si="697"/>
        <v>0.27687444658253896</v>
      </c>
      <c r="P210" s="107">
        <f t="shared" ref="P210:Q210" si="698">P209/P208</f>
        <v>0.27903764301023337</v>
      </c>
      <c r="Q210" s="107">
        <f t="shared" si="698"/>
        <v>0.27806180328223457</v>
      </c>
      <c r="R210" s="107">
        <f t="shared" ref="R210:S210" si="699">R209/R208</f>
        <v>0.28348402814054652</v>
      </c>
      <c r="S210" s="107">
        <f t="shared" si="699"/>
        <v>0.28695891974361698</v>
      </c>
      <c r="T210" s="107">
        <f t="shared" ref="T210:U210" si="700">T209/T208</f>
        <v>0.29185213512924613</v>
      </c>
      <c r="U210" s="107">
        <f t="shared" si="700"/>
        <v>0.29706483984916948</v>
      </c>
      <c r="V210" s="107">
        <f>V209/V208</f>
        <v>0.29532302481173817</v>
      </c>
      <c r="W210" s="107">
        <f>W209/W208</f>
        <v>0.32288616119480584</v>
      </c>
      <c r="X210" s="107">
        <f>X209/X208</f>
        <v>0.32720713091251435</v>
      </c>
      <c r="Y210" s="107">
        <f>Y209/Y208</f>
        <v>0.32365180302758723</v>
      </c>
      <c r="Z210" s="107">
        <f>Z209/Z208</f>
        <v>0.3339098091970959</v>
      </c>
      <c r="AA210" s="107">
        <f t="shared" ref="AA210:AB210" si="701">AA209/AA208</f>
        <v>0.33997779301306963</v>
      </c>
      <c r="AB210" s="107">
        <f t="shared" si="701"/>
        <v>0.33851807249768395</v>
      </c>
      <c r="AC210" s="107">
        <f t="shared" ref="AC210:AD210" si="702">AC209/AC208</f>
        <v>0.31788167383997412</v>
      </c>
      <c r="AD210" s="107">
        <f t="shared" si="702"/>
        <v>0.30933566575810584</v>
      </c>
      <c r="AE210" s="107">
        <f>AE209/AE208</f>
        <v>0.32124551820391267</v>
      </c>
      <c r="AF210" s="107">
        <f>AF209/AF208</f>
        <v>0.31364640970449431</v>
      </c>
      <c r="AG210" s="107">
        <f>AG209/AG208</f>
        <v>0.3142294154597679</v>
      </c>
      <c r="AH210" s="107">
        <f>AH209/AH208</f>
        <v>0.31012669181328428</v>
      </c>
      <c r="AI210" s="107">
        <f>AI209/AI208</f>
        <v>0.30504074082335658</v>
      </c>
      <c r="AJ210" s="107">
        <f>AJ209/AJ208</f>
        <v>0.30480848397450716</v>
      </c>
      <c r="AK210" s="14"/>
      <c r="AL210" s="22"/>
      <c r="AM210" s="22"/>
      <c r="AN210" s="22">
        <f t="shared" ref="AN210:AQ210" si="703">AN209/AN208</f>
        <v>0.30542741372447946</v>
      </c>
      <c r="AO210" s="22">
        <f t="shared" si="703"/>
        <v>0.28355302775073415</v>
      </c>
      <c r="AP210" s="22">
        <f t="shared" si="703"/>
        <v>0.28348402814054652</v>
      </c>
      <c r="AQ210" s="107">
        <f t="shared" si="703"/>
        <v>0.29532302481173817</v>
      </c>
      <c r="AR210" s="107">
        <f t="shared" ref="AR210" si="704">AR209/AR208</f>
        <v>0.3339098091970959</v>
      </c>
      <c r="AS210" s="107">
        <f>AS209/AS208</f>
        <v>0.30933566575810584</v>
      </c>
      <c r="AT210" s="107">
        <f>AT209/AT208</f>
        <v>0.31012669181328428</v>
      </c>
      <c r="AU210" s="107">
        <f>AU209/AU208</f>
        <v>0.30480848397450716</v>
      </c>
    </row>
    <row r="211" spans="1:48" ht="13.5" customHeight="1"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107"/>
      <c r="S211" s="107"/>
      <c r="T211" s="107"/>
      <c r="U211" s="107"/>
      <c r="V211" s="107"/>
      <c r="W211" s="107"/>
      <c r="X211" s="107"/>
      <c r="Y211" s="107"/>
      <c r="Z211" s="158"/>
      <c r="AA211" s="158"/>
      <c r="AB211" s="158"/>
      <c r="AC211" s="158"/>
      <c r="AD211" s="158"/>
      <c r="AE211" s="158"/>
      <c r="AF211" s="158"/>
      <c r="AG211" s="158"/>
      <c r="AH211" s="158"/>
      <c r="AI211" s="158"/>
      <c r="AJ211" s="158"/>
      <c r="AK211" s="14"/>
      <c r="AL211" s="22"/>
      <c r="AM211" s="22"/>
      <c r="AN211" s="22"/>
      <c r="AO211" s="22"/>
      <c r="AP211" s="22"/>
      <c r="AQ211" s="107"/>
      <c r="AR211" s="107"/>
      <c r="AS211" s="107"/>
      <c r="AT211" s="107"/>
      <c r="AU211" s="107"/>
    </row>
    <row r="212" spans="1:48" ht="13.5" customHeight="1">
      <c r="I212" s="97"/>
      <c r="J212" s="97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59"/>
      <c r="AA212" s="159"/>
      <c r="AB212" s="159"/>
      <c r="AC212" s="159"/>
      <c r="AD212" s="159"/>
      <c r="AE212" s="159"/>
      <c r="AF212" s="159"/>
      <c r="AG212" s="159"/>
      <c r="AH212" s="159"/>
      <c r="AI212" s="159"/>
      <c r="AJ212" s="159"/>
      <c r="AK212" s="14"/>
      <c r="AL212" s="22"/>
      <c r="AM212" s="22"/>
      <c r="AN212" s="22"/>
      <c r="AO212" s="22"/>
      <c r="AP212" s="22"/>
      <c r="AQ212" s="107"/>
      <c r="AR212" s="107"/>
      <c r="AS212" s="107"/>
      <c r="AT212" s="107"/>
      <c r="AU212" s="107"/>
    </row>
    <row r="213" spans="1:48" ht="13.5" customHeight="1">
      <c r="A213" s="26" t="s">
        <v>3</v>
      </c>
      <c r="B213" s="26" t="s">
        <v>15</v>
      </c>
      <c r="F213" s="28" t="str">
        <f>IF(Menu!$G$10="English",A213,B213)</f>
        <v>BALANÇO PATRIMONIAL</v>
      </c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3"/>
      <c r="AC213" s="123"/>
      <c r="AD213" s="123"/>
      <c r="AE213" s="123"/>
      <c r="AF213" s="123"/>
      <c r="AG213" s="123"/>
      <c r="AH213" s="123"/>
      <c r="AI213" s="123"/>
      <c r="AJ213" s="123"/>
      <c r="AK213" s="14"/>
      <c r="AL213" s="5"/>
      <c r="AM213" s="5"/>
      <c r="AN213" s="5"/>
      <c r="AO213" s="5"/>
      <c r="AP213" s="5"/>
      <c r="AQ213" s="123"/>
      <c r="AR213" s="123"/>
      <c r="AS213" s="123"/>
      <c r="AT213" s="123"/>
      <c r="AU213" s="123"/>
    </row>
    <row r="214" spans="1:48" ht="13.5" customHeight="1">
      <c r="A214" s="26" t="s">
        <v>12</v>
      </c>
      <c r="B214" s="26" t="s">
        <v>11</v>
      </c>
      <c r="C214" s="26" t="s">
        <v>0</v>
      </c>
      <c r="D214" s="26" t="s">
        <v>13</v>
      </c>
      <c r="F214" s="50" t="str">
        <f>IF(Menu!$G$10="English",A214,B214)</f>
        <v>Itens</v>
      </c>
      <c r="G214" s="51" t="str">
        <f>IF(Menu!$G$10="English",C214,D214)</f>
        <v>Unidade</v>
      </c>
      <c r="H214" s="52" t="str">
        <f t="shared" ref="H214:J214" si="705">H207</f>
        <v>2017*</v>
      </c>
      <c r="I214" s="52" t="str">
        <f t="shared" si="705"/>
        <v>2018*</v>
      </c>
      <c r="J214" s="52" t="str">
        <f t="shared" si="705"/>
        <v>2019*</v>
      </c>
      <c r="K214" s="52" t="str">
        <f>IF(Menu!$G$10="PORTUGUÊS","1T20","1Q20")</f>
        <v>1T20</v>
      </c>
      <c r="L214" s="52" t="str">
        <f>IF(Menu!$G$10="PORTUGUÊS","2T20","2Q20")</f>
        <v>2T20</v>
      </c>
      <c r="M214" s="52" t="str">
        <f>IF(Menu!$G$10="PORTUGUÊS","3T20","3Q20")</f>
        <v>3T20</v>
      </c>
      <c r="N214" s="52" t="str">
        <f>IF(Menu!$G$10="PORTUGUÊS","4T20","4Q20")</f>
        <v>4T20</v>
      </c>
      <c r="O214" s="52" t="str">
        <f>IF(Menu!$G$10="PORTUGUÊS","1T21","1Q21")</f>
        <v>1T21</v>
      </c>
      <c r="P214" s="52" t="str">
        <f>IF(Menu!$G$10="PORTUGUÊS","2T21","2Q21")</f>
        <v>2T21</v>
      </c>
      <c r="Q214" s="52" t="str">
        <f>IF(Menu!$G$10="PORTUGUÊS","3T21","3Q21")</f>
        <v>3T21</v>
      </c>
      <c r="R214" s="52" t="str">
        <f>IF(Menu!$G$10="PORTUGUÊS","4T21","4Q21")</f>
        <v>4T21</v>
      </c>
      <c r="S214" s="52" t="str">
        <f>IF(Menu!$G$10="PORTUGUÊS","1T22","1Q22")</f>
        <v>1T22</v>
      </c>
      <c r="T214" s="52" t="str">
        <f>IF(Menu!$G$10="PORTUGUÊS","2T22","2Q22")</f>
        <v>2T22</v>
      </c>
      <c r="U214" s="52" t="str">
        <f>IF(Menu!$G$10="PORTUGUÊS","3T22","3Q22")</f>
        <v>3T22</v>
      </c>
      <c r="V214" s="52" t="str">
        <f>IF(Menu!$G$10="PORTUGUÊS","4T22","4Q22")</f>
        <v>4T22</v>
      </c>
      <c r="W214" s="52" t="str">
        <f>IF(Menu!$G$10="PORTUGUÊS","1T23","1Q23")</f>
        <v>1T23</v>
      </c>
      <c r="X214" s="52" t="str">
        <f>IF(Menu!$G$10="PORTUGUÊS","2T23","2Q23")</f>
        <v>2T23</v>
      </c>
      <c r="Y214" s="52" t="str">
        <f>IF(Menu!$G$10="PORTUGUÊS","3T23","3Q23")</f>
        <v>3T23</v>
      </c>
      <c r="Z214" s="52" t="str">
        <f>IF(Menu!$G$10="PORTUGUÊS","4T23","4Q23")</f>
        <v>4T23</v>
      </c>
      <c r="AA214" s="52" t="str">
        <f>IF(Menu!$G$10="PORTUGUÊS","1T24","1Q24")</f>
        <v>1T24</v>
      </c>
      <c r="AB214" s="52" t="str">
        <f>IF(Menu!$G$10="PORTUGUÊS","2T24","2Q24")</f>
        <v>2T24</v>
      </c>
      <c r="AC214" s="52" t="str">
        <f>IF(Menu!$G$10="PORTUGUÊS","3T24","3Q24")</f>
        <v>3T24</v>
      </c>
      <c r="AD214" s="52" t="str">
        <f>IF(Menu!$G$10="PORTUGUÊS","4T24","4Q24")</f>
        <v>4T24</v>
      </c>
      <c r="AE214" s="52" t="str">
        <f>$AE$7</f>
        <v>1T25</v>
      </c>
      <c r="AF214" s="52" t="str">
        <f>IF(Menu!$G$10="PORTUGUÊS","2T25","2Q25")</f>
        <v>2T25</v>
      </c>
      <c r="AG214" s="52" t="str">
        <f>IF(Menu!$G$10="PORTUGUÊS","3T25","3Q25")</f>
        <v>3T25</v>
      </c>
      <c r="AH214" s="52" t="str">
        <f>IF(Menu!$G$10="PORTUGUÊS","4T25","4Q25")</f>
        <v>4T25</v>
      </c>
      <c r="AI214" s="52" t="str">
        <f>IF(Menu!$G$10="PORTUGUÊS","1T26","1Q26")</f>
        <v>1T26</v>
      </c>
      <c r="AJ214" s="52" t="str">
        <f>IF(Menu!$G$10="PORTUGUÊS","2T26","2Q26")</f>
        <v>2T26</v>
      </c>
      <c r="AK214" s="14"/>
      <c r="AL214" s="52">
        <f t="shared" ref="AL214:AQ214" si="706">AL207</f>
        <v>2017</v>
      </c>
      <c r="AM214" s="52">
        <f t="shared" si="706"/>
        <v>2018</v>
      </c>
      <c r="AN214" s="52">
        <f t="shared" si="706"/>
        <v>2019</v>
      </c>
      <c r="AO214" s="52">
        <f t="shared" si="706"/>
        <v>2020</v>
      </c>
      <c r="AP214" s="52">
        <f t="shared" si="706"/>
        <v>2021</v>
      </c>
      <c r="AQ214" s="52">
        <f t="shared" si="706"/>
        <v>2022</v>
      </c>
      <c r="AR214" s="52">
        <f t="shared" ref="AR214:AS214" si="707">AR207</f>
        <v>2023</v>
      </c>
      <c r="AS214" s="52">
        <f t="shared" si="707"/>
        <v>2024</v>
      </c>
      <c r="AT214" s="52">
        <v>2025</v>
      </c>
      <c r="AU214" s="52">
        <f>AU7</f>
        <v>2026</v>
      </c>
    </row>
    <row r="215" spans="1:48" ht="13.5" customHeight="1">
      <c r="A215" s="29" t="s">
        <v>4</v>
      </c>
      <c r="B215" s="29" t="s">
        <v>18</v>
      </c>
      <c r="C215" s="26" t="s">
        <v>2</v>
      </c>
      <c r="D215" s="26" t="s">
        <v>16</v>
      </c>
      <c r="F215" s="28" t="str">
        <f>IF(Menu!$G$10="English",A215,B215)</f>
        <v>Ativo Total</v>
      </c>
      <c r="G215" s="28" t="str">
        <f>IF(Menu!$G$10="English",C215,D215)</f>
        <v>R$ milhares</v>
      </c>
      <c r="H215" s="114">
        <f>H216+H223</f>
        <v>1197245</v>
      </c>
      <c r="I215" s="114">
        <f t="shared" ref="I215:O215" si="708">I216+I223</f>
        <v>1211883</v>
      </c>
      <c r="J215" s="114">
        <f t="shared" si="708"/>
        <v>1224418</v>
      </c>
      <c r="K215" s="114">
        <f t="shared" si="708"/>
        <v>1287695</v>
      </c>
      <c r="L215" s="114">
        <f t="shared" si="708"/>
        <v>1456506</v>
      </c>
      <c r="M215" s="114">
        <f t="shared" si="708"/>
        <v>1978900</v>
      </c>
      <c r="N215" s="114">
        <f t="shared" si="708"/>
        <v>1790464</v>
      </c>
      <c r="O215" s="114">
        <f t="shared" si="708"/>
        <v>1835460</v>
      </c>
      <c r="P215" s="114">
        <f t="shared" ref="P215:Q215" si="709">P216+P223</f>
        <v>1846474</v>
      </c>
      <c r="Q215" s="114">
        <f t="shared" si="709"/>
        <v>1969950</v>
      </c>
      <c r="R215" s="114">
        <f t="shared" ref="R215:S215" si="710">R216+R223</f>
        <v>1951410</v>
      </c>
      <c r="S215" s="114">
        <f t="shared" si="710"/>
        <v>1994310.0087399895</v>
      </c>
      <c r="T215" s="114">
        <f t="shared" ref="T215:U215" si="711">T216+T223</f>
        <v>2060828.7489805701</v>
      </c>
      <c r="U215" s="114">
        <f t="shared" si="711"/>
        <v>2198124</v>
      </c>
      <c r="V215" s="114">
        <f t="shared" ref="V215:W215" si="712">V216+V223</f>
        <v>2301121.4</v>
      </c>
      <c r="W215" s="114">
        <f t="shared" si="712"/>
        <v>2317161</v>
      </c>
      <c r="X215" s="114">
        <f t="shared" ref="X215:Y215" si="713">X216+X223</f>
        <v>2402663</v>
      </c>
      <c r="Y215" s="114">
        <f t="shared" si="713"/>
        <v>2434825</v>
      </c>
      <c r="Z215" s="114">
        <f t="shared" ref="Z215:AA215" si="714">Z216+Z223</f>
        <v>2421373</v>
      </c>
      <c r="AA215" s="114">
        <f t="shared" si="714"/>
        <v>2451693</v>
      </c>
      <c r="AB215" s="114">
        <f t="shared" ref="AB215:AC215" si="715">AB216+AB223</f>
        <v>2455854</v>
      </c>
      <c r="AC215" s="114">
        <f t="shared" si="715"/>
        <v>2520083</v>
      </c>
      <c r="AD215" s="114">
        <f t="shared" ref="AD215:AE215" si="716">AD216+AD223</f>
        <v>2594695</v>
      </c>
      <c r="AE215" s="114">
        <f t="shared" si="716"/>
        <v>2489037</v>
      </c>
      <c r="AF215" s="114">
        <f t="shared" ref="AF215:AG215" si="717">AF216+AF223</f>
        <v>2596784</v>
      </c>
      <c r="AG215" s="114">
        <f t="shared" si="717"/>
        <v>2692113</v>
      </c>
      <c r="AH215" s="114">
        <f t="shared" ref="AH215:AI215" si="718">AH216+AH223</f>
        <v>2740776</v>
      </c>
      <c r="AI215" s="114">
        <f t="shared" si="718"/>
        <v>2845271</v>
      </c>
      <c r="AJ215" s="114">
        <f t="shared" ref="AJ215" si="719">AJ216+AJ223</f>
        <v>2890293</v>
      </c>
      <c r="AK215" s="23"/>
      <c r="AL215" s="20">
        <f>AL216+AL223</f>
        <v>1197245</v>
      </c>
      <c r="AM215" s="20">
        <f t="shared" ref="AM215" si="720">AM216+AM223</f>
        <v>1211883</v>
      </c>
      <c r="AN215" s="20">
        <f t="shared" ref="AN215" si="721">AN216+AN223</f>
        <v>1224418</v>
      </c>
      <c r="AO215" s="20">
        <f t="shared" ref="AO215" si="722">AO216+AO223</f>
        <v>1790464</v>
      </c>
      <c r="AP215" s="20">
        <f t="shared" ref="AP215:AQ215" si="723">AP216+AP223</f>
        <v>1951410</v>
      </c>
      <c r="AQ215" s="114">
        <f t="shared" si="723"/>
        <v>2301121.4</v>
      </c>
      <c r="AR215" s="114">
        <f t="shared" ref="AR215:AT215" si="724">AR216+AR223</f>
        <v>2421373</v>
      </c>
      <c r="AS215" s="114">
        <f t="shared" si="724"/>
        <v>2594695</v>
      </c>
      <c r="AT215" s="114">
        <f t="shared" si="724"/>
        <v>2740776</v>
      </c>
      <c r="AU215" s="114">
        <f t="shared" ref="AU215" si="725">AU216+AU223</f>
        <v>2845271</v>
      </c>
      <c r="AV215" s="148"/>
    </row>
    <row r="216" spans="1:48" ht="13.5" customHeight="1">
      <c r="A216" s="29" t="s">
        <v>5</v>
      </c>
      <c r="B216" s="29" t="s">
        <v>17</v>
      </c>
      <c r="C216" s="26" t="s">
        <v>2</v>
      </c>
      <c r="D216" s="26" t="s">
        <v>16</v>
      </c>
      <c r="F216" s="39" t="str">
        <f>IF(Menu!$G$10="English",A216,B216)</f>
        <v>Ativo Circulante</v>
      </c>
      <c r="G216" s="28" t="str">
        <f>IF(Menu!$G$10="English",C216,D216)</f>
        <v>R$ milhares</v>
      </c>
      <c r="H216" s="114">
        <f>SUM(H217:H222)</f>
        <v>922250</v>
      </c>
      <c r="I216" s="114">
        <f t="shared" ref="I216:O216" si="726">SUM(I217:I222)</f>
        <v>1028635</v>
      </c>
      <c r="J216" s="114">
        <f t="shared" si="726"/>
        <v>905531</v>
      </c>
      <c r="K216" s="114">
        <f t="shared" si="726"/>
        <v>958592</v>
      </c>
      <c r="L216" s="114">
        <f t="shared" si="726"/>
        <v>1104798</v>
      </c>
      <c r="M216" s="114">
        <f t="shared" si="726"/>
        <v>1667210</v>
      </c>
      <c r="N216" s="114">
        <f t="shared" si="726"/>
        <v>1587034</v>
      </c>
      <c r="O216" s="114">
        <f t="shared" si="726"/>
        <v>1626179</v>
      </c>
      <c r="P216" s="114">
        <f t="shared" ref="P216:Q216" si="727">SUM(P217:P222)</f>
        <v>1635931</v>
      </c>
      <c r="Q216" s="114">
        <f t="shared" si="727"/>
        <v>1739652</v>
      </c>
      <c r="R216" s="114">
        <f t="shared" ref="R216:S216" si="728">SUM(R217:R222)</f>
        <v>1689609</v>
      </c>
      <c r="S216" s="114">
        <f t="shared" si="728"/>
        <v>1720414</v>
      </c>
      <c r="T216" s="114">
        <f t="shared" ref="T216:U216" si="729">SUM(T217:T222)</f>
        <v>1649890.7489805701</v>
      </c>
      <c r="U216" s="114">
        <f t="shared" si="729"/>
        <v>1588231</v>
      </c>
      <c r="V216" s="114">
        <f t="shared" ref="V216:W216" si="730">SUM(V217:V222)</f>
        <v>1844235.4</v>
      </c>
      <c r="W216" s="114">
        <f t="shared" si="730"/>
        <v>1910306</v>
      </c>
      <c r="X216" s="114">
        <f t="shared" ref="X216:Y216" si="731">SUM(X217:X222)</f>
        <v>1973690</v>
      </c>
      <c r="Y216" s="114">
        <f t="shared" si="731"/>
        <v>2012031</v>
      </c>
      <c r="Z216" s="114">
        <f t="shared" ref="Z216:AA216" si="732">SUM(Z217:Z222)</f>
        <v>1991437</v>
      </c>
      <c r="AA216" s="114">
        <f t="shared" si="732"/>
        <v>1938444</v>
      </c>
      <c r="AB216" s="114">
        <f t="shared" ref="AB216:AC216" si="733">SUM(AB217:AB222)</f>
        <v>2047375</v>
      </c>
      <c r="AC216" s="114">
        <f t="shared" si="733"/>
        <v>2072871</v>
      </c>
      <c r="AD216" s="114">
        <f t="shared" ref="AD216:AE216" si="734">SUM(AD217:AD222)</f>
        <v>1987247</v>
      </c>
      <c r="AE216" s="114">
        <f t="shared" si="734"/>
        <v>1924364</v>
      </c>
      <c r="AF216" s="114">
        <f t="shared" ref="AF216:AG216" si="735">SUM(AF217:AF222)</f>
        <v>1938031</v>
      </c>
      <c r="AG216" s="114">
        <f t="shared" si="735"/>
        <v>1971586</v>
      </c>
      <c r="AH216" s="114">
        <f t="shared" ref="AH216:AI216" si="736">SUM(AH217:AH222)</f>
        <v>1776753</v>
      </c>
      <c r="AI216" s="114">
        <f t="shared" si="736"/>
        <v>1891180</v>
      </c>
      <c r="AJ216" s="114">
        <f t="shared" ref="AJ216" si="737">SUM(AJ217:AJ222)</f>
        <v>2026882</v>
      </c>
      <c r="AK216" s="23"/>
      <c r="AL216" s="20">
        <f>SUM(AL217:AL222)</f>
        <v>922250</v>
      </c>
      <c r="AM216" s="20">
        <f t="shared" ref="AM216" si="738">SUM(AM217:AM222)</f>
        <v>1028635</v>
      </c>
      <c r="AN216" s="20">
        <f t="shared" ref="AN216" si="739">SUM(AN217:AN222)</f>
        <v>905531</v>
      </c>
      <c r="AO216" s="20">
        <f t="shared" ref="AO216" si="740">SUM(AO217:AO222)</f>
        <v>1587034</v>
      </c>
      <c r="AP216" s="20">
        <f t="shared" ref="AP216:AQ216" si="741">SUM(AP217:AP222)</f>
        <v>1689609</v>
      </c>
      <c r="AQ216" s="114">
        <f t="shared" si="741"/>
        <v>1844235.4</v>
      </c>
      <c r="AR216" s="114">
        <f t="shared" ref="AR216:AT216" si="742">SUM(AR217:AR222)</f>
        <v>1991437</v>
      </c>
      <c r="AS216" s="114">
        <f t="shared" si="742"/>
        <v>1987247</v>
      </c>
      <c r="AT216" s="114">
        <f t="shared" si="742"/>
        <v>1776753</v>
      </c>
      <c r="AU216" s="114">
        <f t="shared" ref="AU216" si="743">SUM(AU217:AU222)</f>
        <v>1891180</v>
      </c>
      <c r="AV216" s="148"/>
    </row>
    <row r="217" spans="1:48" ht="13.5" customHeight="1">
      <c r="A217" s="26" t="s">
        <v>115</v>
      </c>
      <c r="B217" s="26" t="s">
        <v>357</v>
      </c>
      <c r="C217" s="26" t="s">
        <v>2</v>
      </c>
      <c r="D217" s="26" t="s">
        <v>16</v>
      </c>
      <c r="E217" s="26" t="s">
        <v>285</v>
      </c>
      <c r="F217" s="33" t="str">
        <f>IF(Menu!$G$10="English",A217,B217)</f>
        <v xml:space="preserve">Caixa e equivalentes de caixa </v>
      </c>
      <c r="G217" s="27" t="str">
        <f>IF(Menu!$G$10="English",C217,D217)</f>
        <v>R$ milhares</v>
      </c>
      <c r="H217" s="102">
        <v>113933</v>
      </c>
      <c r="I217" s="102">
        <v>3003</v>
      </c>
      <c r="J217" s="102">
        <v>9213</v>
      </c>
      <c r="K217" s="102">
        <v>36692</v>
      </c>
      <c r="L217" s="102">
        <v>8346</v>
      </c>
      <c r="M217" s="102">
        <v>6419</v>
      </c>
      <c r="N217" s="115">
        <v>6491</v>
      </c>
      <c r="O217" s="102">
        <v>60617.794910000055</v>
      </c>
      <c r="P217" s="102">
        <v>51516</v>
      </c>
      <c r="Q217" s="102">
        <v>36139</v>
      </c>
      <c r="R217" s="102">
        <v>16140</v>
      </c>
      <c r="S217" s="102">
        <v>16140</v>
      </c>
      <c r="T217" s="102">
        <v>8524</v>
      </c>
      <c r="U217" s="102">
        <v>8882</v>
      </c>
      <c r="V217" s="102">
        <v>16057.807329310002</v>
      </c>
      <c r="W217" s="102">
        <v>17040.655800000004</v>
      </c>
      <c r="X217" s="102">
        <v>2113</v>
      </c>
      <c r="Y217" s="102">
        <v>5582</v>
      </c>
      <c r="Z217" s="102">
        <v>1580</v>
      </c>
      <c r="AA217" s="102">
        <v>1045</v>
      </c>
      <c r="AB217" s="102">
        <v>812</v>
      </c>
      <c r="AC217" s="102">
        <v>3710</v>
      </c>
      <c r="AD217" s="102">
        <v>5140</v>
      </c>
      <c r="AE217" s="102">
        <v>1589</v>
      </c>
      <c r="AF217" s="102">
        <v>1707</v>
      </c>
      <c r="AG217" s="102">
        <v>33839</v>
      </c>
      <c r="AH217" s="102">
        <v>5571</v>
      </c>
      <c r="AI217" s="102">
        <v>11903</v>
      </c>
      <c r="AJ217" s="102">
        <v>56274</v>
      </c>
      <c r="AK217" s="23"/>
      <c r="AL217" s="21">
        <f>H217</f>
        <v>113933</v>
      </c>
      <c r="AM217" s="21">
        <f>I217</f>
        <v>3003</v>
      </c>
      <c r="AN217" s="21">
        <f>J217</f>
        <v>9213</v>
      </c>
      <c r="AO217" s="21">
        <f t="shared" ref="AO217:AO222" si="744">N217</f>
        <v>6491</v>
      </c>
      <c r="AP217" s="21">
        <f t="shared" ref="AP217:AP222" si="745">R217</f>
        <v>16140</v>
      </c>
      <c r="AQ217" s="102">
        <f t="shared" ref="AQ217:AQ222" si="746">V217</f>
        <v>16057.807329310002</v>
      </c>
      <c r="AR217" s="102">
        <f>Z217</f>
        <v>1580</v>
      </c>
      <c r="AS217" s="41">
        <f t="shared" ref="AS217:AS222" si="747">AD217</f>
        <v>5140</v>
      </c>
      <c r="AT217" s="41">
        <f>AH217</f>
        <v>5571</v>
      </c>
      <c r="AU217" s="41">
        <f>AI217</f>
        <v>11903</v>
      </c>
      <c r="AV217" s="148"/>
    </row>
    <row r="218" spans="1:48" ht="13.5" customHeight="1">
      <c r="A218" s="26" t="s">
        <v>358</v>
      </c>
      <c r="B218" s="26" t="s">
        <v>359</v>
      </c>
      <c r="C218" s="26" t="s">
        <v>2</v>
      </c>
      <c r="D218" s="26" t="s">
        <v>16</v>
      </c>
      <c r="E218" s="26" t="s">
        <v>286</v>
      </c>
      <c r="F218" s="33" t="str">
        <f>IF(Menu!$G$10="English",A218,B218)</f>
        <v>Títulos e valores mobiliários</v>
      </c>
      <c r="G218" s="27" t="str">
        <f>IF(Menu!$G$10="English",C218,D218)</f>
        <v>R$ milhares</v>
      </c>
      <c r="H218" s="102">
        <v>0</v>
      </c>
      <c r="I218" s="102">
        <v>101381</v>
      </c>
      <c r="J218" s="102">
        <v>120825</v>
      </c>
      <c r="K218" s="102">
        <v>131547</v>
      </c>
      <c r="L218" s="102">
        <v>272763</v>
      </c>
      <c r="M218" s="102">
        <v>851762</v>
      </c>
      <c r="N218" s="115">
        <v>691472</v>
      </c>
      <c r="O218" s="102">
        <v>615862.20508999994</v>
      </c>
      <c r="P218" s="102">
        <v>583731</v>
      </c>
      <c r="Q218" s="102">
        <v>508882</v>
      </c>
      <c r="R218" s="102">
        <v>384553</v>
      </c>
      <c r="S218" s="102">
        <v>363200</v>
      </c>
      <c r="T218" s="102">
        <v>379100.74898057</v>
      </c>
      <c r="U218" s="102">
        <v>328744</v>
      </c>
      <c r="V218" s="102">
        <v>336366.19267069001</v>
      </c>
      <c r="W218" s="102">
        <v>351103.34419999999</v>
      </c>
      <c r="X218" s="102">
        <v>408341</v>
      </c>
      <c r="Y218" s="102">
        <v>441263</v>
      </c>
      <c r="Z218" s="102">
        <v>397595</v>
      </c>
      <c r="AA218" s="102">
        <v>447863</v>
      </c>
      <c r="AB218" s="102">
        <v>499878</v>
      </c>
      <c r="AC218" s="102">
        <v>508551</v>
      </c>
      <c r="AD218" s="102">
        <v>457647</v>
      </c>
      <c r="AE218" s="102">
        <v>348993</v>
      </c>
      <c r="AF218" s="102">
        <v>396976</v>
      </c>
      <c r="AG218" s="102">
        <v>330967</v>
      </c>
      <c r="AH218" s="102">
        <v>175166</v>
      </c>
      <c r="AI218" s="102">
        <v>222440</v>
      </c>
      <c r="AJ218" s="102">
        <v>254837</v>
      </c>
      <c r="AK218" s="23"/>
      <c r="AL218" s="21">
        <f>H218</f>
        <v>0</v>
      </c>
      <c r="AM218" s="21">
        <f>I218</f>
        <v>101381</v>
      </c>
      <c r="AN218" s="21">
        <f>J218</f>
        <v>120825</v>
      </c>
      <c r="AO218" s="21">
        <f t="shared" si="744"/>
        <v>691472</v>
      </c>
      <c r="AP218" s="21">
        <f t="shared" si="745"/>
        <v>384553</v>
      </c>
      <c r="AQ218" s="102">
        <f t="shared" si="746"/>
        <v>336366.19267069001</v>
      </c>
      <c r="AR218" s="102">
        <f t="shared" ref="AR218:AR222" si="748">Z218</f>
        <v>397595</v>
      </c>
      <c r="AS218" s="41">
        <f t="shared" si="747"/>
        <v>457647</v>
      </c>
      <c r="AT218" s="41">
        <f>AH218</f>
        <v>175166</v>
      </c>
      <c r="AU218" s="41">
        <f>AI218</f>
        <v>222440</v>
      </c>
      <c r="AV218" s="148"/>
    </row>
    <row r="219" spans="1:48" ht="13.5" customHeight="1">
      <c r="A219" s="26" t="s">
        <v>186</v>
      </c>
      <c r="B219" s="26" t="s">
        <v>185</v>
      </c>
      <c r="C219" s="26" t="s">
        <v>2</v>
      </c>
      <c r="D219" s="26" t="s">
        <v>16</v>
      </c>
      <c r="E219" s="26" t="s">
        <v>287</v>
      </c>
      <c r="F219" s="33" t="str">
        <f>IF(Menu!$G$10="English",A219,B219)</f>
        <v>Caixa vinculado</v>
      </c>
      <c r="G219" s="27" t="str">
        <f>IF(Menu!$G$10="English",C219,D219)</f>
        <v>R$ milhares</v>
      </c>
      <c r="H219" s="102">
        <v>11771</v>
      </c>
      <c r="I219" s="102">
        <v>1166</v>
      </c>
      <c r="J219" s="102">
        <v>5587</v>
      </c>
      <c r="K219" s="102">
        <v>5024</v>
      </c>
      <c r="L219" s="102">
        <v>3880</v>
      </c>
      <c r="M219" s="102">
        <v>5224</v>
      </c>
      <c r="N219" s="115">
        <v>3577</v>
      </c>
      <c r="O219" s="102">
        <v>329</v>
      </c>
      <c r="P219" s="102">
        <v>42</v>
      </c>
      <c r="Q219" s="102">
        <v>0</v>
      </c>
      <c r="R219" s="102">
        <v>0</v>
      </c>
      <c r="S219" s="102">
        <v>0</v>
      </c>
      <c r="T219" s="102">
        <v>0</v>
      </c>
      <c r="U219" s="102">
        <v>0</v>
      </c>
      <c r="V219" s="102">
        <v>0</v>
      </c>
      <c r="W219" s="102">
        <v>0</v>
      </c>
      <c r="X219" s="102">
        <v>0</v>
      </c>
      <c r="Y219" s="102">
        <v>0</v>
      </c>
      <c r="Z219" s="102" t="s">
        <v>367</v>
      </c>
      <c r="AA219" s="102" t="s">
        <v>367</v>
      </c>
      <c r="AB219" s="102" t="s">
        <v>367</v>
      </c>
      <c r="AC219" s="102" t="s">
        <v>367</v>
      </c>
      <c r="AD219" s="102" t="s">
        <v>367</v>
      </c>
      <c r="AE219" s="102" t="s">
        <v>367</v>
      </c>
      <c r="AF219" s="102">
        <v>0</v>
      </c>
      <c r="AG219" s="102">
        <v>0</v>
      </c>
      <c r="AH219" s="102">
        <v>0</v>
      </c>
      <c r="AI219" s="102">
        <v>0</v>
      </c>
      <c r="AJ219" s="102">
        <v>0</v>
      </c>
      <c r="AK219" s="23"/>
      <c r="AL219" s="21">
        <f>H219</f>
        <v>11771</v>
      </c>
      <c r="AM219" s="21">
        <f>I219</f>
        <v>1166</v>
      </c>
      <c r="AN219" s="21">
        <f>J219</f>
        <v>5587</v>
      </c>
      <c r="AO219" s="21">
        <f t="shared" si="744"/>
        <v>3577</v>
      </c>
      <c r="AP219" s="21">
        <f t="shared" si="745"/>
        <v>0</v>
      </c>
      <c r="AQ219" s="102">
        <f t="shared" si="746"/>
        <v>0</v>
      </c>
      <c r="AR219" s="102" t="str">
        <f t="shared" si="748"/>
        <v>-</v>
      </c>
      <c r="AS219" s="41" t="str">
        <f t="shared" si="747"/>
        <v>-</v>
      </c>
      <c r="AT219" s="41">
        <f>AH219</f>
        <v>0</v>
      </c>
      <c r="AU219" s="41">
        <f>AI219</f>
        <v>0</v>
      </c>
      <c r="AV219" s="148"/>
    </row>
    <row r="220" spans="1:48" ht="13.5" customHeight="1">
      <c r="A220" s="26" t="s">
        <v>37</v>
      </c>
      <c r="B220" s="26" t="s">
        <v>27</v>
      </c>
      <c r="C220" s="26" t="s">
        <v>2</v>
      </c>
      <c r="D220" s="26" t="s">
        <v>16</v>
      </c>
      <c r="E220" s="26" t="s">
        <v>288</v>
      </c>
      <c r="F220" s="33" t="str">
        <f>IF(Menu!$G$10="English",A220,B220)</f>
        <v>Contas a receber</v>
      </c>
      <c r="G220" s="27" t="str">
        <f>IF(Menu!$G$10="English",C220,D220)</f>
        <v>R$ milhares</v>
      </c>
      <c r="H220" s="102">
        <v>298259</v>
      </c>
      <c r="I220" s="102">
        <v>399525</v>
      </c>
      <c r="J220" s="102">
        <v>324680</v>
      </c>
      <c r="K220" s="102">
        <v>300675</v>
      </c>
      <c r="L220" s="102">
        <v>343381</v>
      </c>
      <c r="M220" s="102">
        <v>324929</v>
      </c>
      <c r="N220" s="115">
        <v>299374</v>
      </c>
      <c r="O220" s="102">
        <v>298830</v>
      </c>
      <c r="P220" s="102">
        <v>293909</v>
      </c>
      <c r="Q220" s="102">
        <v>367361</v>
      </c>
      <c r="R220" s="102">
        <v>451505</v>
      </c>
      <c r="S220" s="102">
        <v>461333</v>
      </c>
      <c r="T220" s="102">
        <v>417642</v>
      </c>
      <c r="U220" s="102">
        <v>251233</v>
      </c>
      <c r="V220" s="102">
        <v>419707</v>
      </c>
      <c r="W220" s="102">
        <v>583431</v>
      </c>
      <c r="X220" s="102">
        <v>583973</v>
      </c>
      <c r="Y220" s="102">
        <v>641850</v>
      </c>
      <c r="Z220" s="102">
        <v>709843</v>
      </c>
      <c r="AA220" s="102">
        <v>678312</v>
      </c>
      <c r="AB220" s="102">
        <v>695827</v>
      </c>
      <c r="AC220" s="102">
        <v>683114</v>
      </c>
      <c r="AD220" s="102">
        <v>705111</v>
      </c>
      <c r="AE220" s="102">
        <v>743329</v>
      </c>
      <c r="AF220" s="102">
        <v>758190</v>
      </c>
      <c r="AG220" s="102">
        <v>750438</v>
      </c>
      <c r="AH220" s="102">
        <v>754784</v>
      </c>
      <c r="AI220" s="102">
        <v>818611</v>
      </c>
      <c r="AJ220" s="102">
        <v>827926</v>
      </c>
      <c r="AK220" s="23"/>
      <c r="AL220" s="21">
        <f>H220</f>
        <v>298259</v>
      </c>
      <c r="AM220" s="21">
        <f>I220</f>
        <v>399525</v>
      </c>
      <c r="AN220" s="21">
        <f>J220</f>
        <v>324680</v>
      </c>
      <c r="AO220" s="21">
        <f t="shared" si="744"/>
        <v>299374</v>
      </c>
      <c r="AP220" s="21">
        <f t="shared" si="745"/>
        <v>451505</v>
      </c>
      <c r="AQ220" s="102">
        <f t="shared" si="746"/>
        <v>419707</v>
      </c>
      <c r="AR220" s="102">
        <f t="shared" si="748"/>
        <v>709843</v>
      </c>
      <c r="AS220" s="41">
        <f t="shared" si="747"/>
        <v>705111</v>
      </c>
      <c r="AT220" s="41">
        <f>AH220</f>
        <v>754784</v>
      </c>
      <c r="AU220" s="41">
        <f>AI220</f>
        <v>818611</v>
      </c>
      <c r="AV220" s="148"/>
    </row>
    <row r="221" spans="1:48" ht="13.5" customHeight="1">
      <c r="A221" s="26" t="s">
        <v>116</v>
      </c>
      <c r="B221" s="26" t="s">
        <v>114</v>
      </c>
      <c r="C221" s="26" t="s">
        <v>2</v>
      </c>
      <c r="D221" s="26" t="s">
        <v>16</v>
      </c>
      <c r="E221" s="26" t="s">
        <v>289</v>
      </c>
      <c r="F221" s="33" t="str">
        <f>IF(Menu!$G$10="English",A221,B221)</f>
        <v>Imóveis a comercializar</v>
      </c>
      <c r="G221" s="27" t="str">
        <f>IF(Menu!$G$10="English",C221,D221)</f>
        <v>R$ milhares</v>
      </c>
      <c r="H221" s="102">
        <v>485037</v>
      </c>
      <c r="I221" s="102">
        <v>510615</v>
      </c>
      <c r="J221" s="102">
        <v>430277</v>
      </c>
      <c r="K221" s="102">
        <v>472307</v>
      </c>
      <c r="L221" s="102">
        <v>459806</v>
      </c>
      <c r="M221" s="102">
        <v>456482</v>
      </c>
      <c r="N221" s="115">
        <v>563334</v>
      </c>
      <c r="O221" s="102">
        <v>624464</v>
      </c>
      <c r="P221" s="102">
        <v>679418</v>
      </c>
      <c r="Q221" s="102">
        <v>790224</v>
      </c>
      <c r="R221" s="102">
        <v>806653</v>
      </c>
      <c r="S221" s="102">
        <v>846257</v>
      </c>
      <c r="T221" s="102">
        <v>815181</v>
      </c>
      <c r="U221" s="102">
        <v>965827</v>
      </c>
      <c r="V221" s="102">
        <v>1038295</v>
      </c>
      <c r="W221" s="102">
        <v>931880</v>
      </c>
      <c r="X221" s="102">
        <v>947186</v>
      </c>
      <c r="Y221" s="102">
        <v>890600</v>
      </c>
      <c r="Z221" s="102">
        <v>853518</v>
      </c>
      <c r="AA221" s="102">
        <v>784652</v>
      </c>
      <c r="AB221" s="102">
        <v>815751</v>
      </c>
      <c r="AC221" s="102">
        <v>838070</v>
      </c>
      <c r="AD221" s="102">
        <v>777411</v>
      </c>
      <c r="AE221" s="102">
        <v>778908</v>
      </c>
      <c r="AF221" s="102">
        <v>732209</v>
      </c>
      <c r="AG221" s="102">
        <v>800131</v>
      </c>
      <c r="AH221" s="102">
        <v>798024</v>
      </c>
      <c r="AI221" s="102">
        <v>802336</v>
      </c>
      <c r="AJ221" s="102">
        <v>852203</v>
      </c>
      <c r="AK221" s="23"/>
      <c r="AL221" s="21">
        <f>H221</f>
        <v>485037</v>
      </c>
      <c r="AM221" s="21">
        <f>I221</f>
        <v>510615</v>
      </c>
      <c r="AN221" s="21">
        <f>J221</f>
        <v>430277</v>
      </c>
      <c r="AO221" s="21">
        <f t="shared" si="744"/>
        <v>563334</v>
      </c>
      <c r="AP221" s="21">
        <f t="shared" si="745"/>
        <v>806653</v>
      </c>
      <c r="AQ221" s="102">
        <f t="shared" si="746"/>
        <v>1038295</v>
      </c>
      <c r="AR221" s="102">
        <f t="shared" si="748"/>
        <v>853518</v>
      </c>
      <c r="AS221" s="41">
        <f t="shared" si="747"/>
        <v>777411</v>
      </c>
      <c r="AT221" s="41">
        <f>AH221</f>
        <v>798024</v>
      </c>
      <c r="AU221" s="41">
        <f>AI221</f>
        <v>802336</v>
      </c>
      <c r="AV221" s="148"/>
    </row>
    <row r="222" spans="1:48" ht="13.5" customHeight="1">
      <c r="A222" s="26" t="s">
        <v>35</v>
      </c>
      <c r="B222" s="26" t="s">
        <v>28</v>
      </c>
      <c r="C222" s="26" t="s">
        <v>2</v>
      </c>
      <c r="D222" s="26" t="s">
        <v>16</v>
      </c>
      <c r="E222" s="26" t="s">
        <v>290</v>
      </c>
      <c r="F222" s="33" t="str">
        <f>IF(Menu!$G$10="English",A222,B222)</f>
        <v>Demais contas a receber</v>
      </c>
      <c r="G222" s="27" t="str">
        <f>IF(Menu!$G$10="English",C222,D222)</f>
        <v>R$ milhares</v>
      </c>
      <c r="H222" s="102">
        <v>13250</v>
      </c>
      <c r="I222" s="102">
        <v>12945</v>
      </c>
      <c r="J222" s="102">
        <v>14949</v>
      </c>
      <c r="K222" s="102">
        <v>12347</v>
      </c>
      <c r="L222" s="102">
        <v>16622</v>
      </c>
      <c r="M222" s="102">
        <v>22394</v>
      </c>
      <c r="N222" s="115">
        <v>22786</v>
      </c>
      <c r="O222" s="102">
        <v>26076</v>
      </c>
      <c r="P222" s="102">
        <v>27315</v>
      </c>
      <c r="Q222" s="102">
        <v>37046</v>
      </c>
      <c r="R222" s="102">
        <v>30758</v>
      </c>
      <c r="S222" s="102">
        <v>33484</v>
      </c>
      <c r="T222" s="102">
        <v>29443</v>
      </c>
      <c r="U222" s="102">
        <v>33545</v>
      </c>
      <c r="V222" s="102">
        <v>33809.4</v>
      </c>
      <c r="W222" s="102">
        <v>26851</v>
      </c>
      <c r="X222" s="102">
        <v>32077</v>
      </c>
      <c r="Y222" s="102">
        <v>32736</v>
      </c>
      <c r="Z222" s="102">
        <v>28901</v>
      </c>
      <c r="AA222" s="102">
        <v>26572</v>
      </c>
      <c r="AB222" s="102">
        <v>35107</v>
      </c>
      <c r="AC222" s="102">
        <v>39426</v>
      </c>
      <c r="AD222" s="102">
        <v>41938</v>
      </c>
      <c r="AE222" s="102">
        <v>51545</v>
      </c>
      <c r="AF222" s="102">
        <v>48949</v>
      </c>
      <c r="AG222" s="102">
        <v>56211</v>
      </c>
      <c r="AH222" s="102">
        <v>43208</v>
      </c>
      <c r="AI222" s="102">
        <v>35890</v>
      </c>
      <c r="AJ222" s="102">
        <v>35642</v>
      </c>
      <c r="AK222" s="23"/>
      <c r="AL222" s="21">
        <f>H222</f>
        <v>13250</v>
      </c>
      <c r="AM222" s="21">
        <f>I222</f>
        <v>12945</v>
      </c>
      <c r="AN222" s="21">
        <f>J222</f>
        <v>14949</v>
      </c>
      <c r="AO222" s="21">
        <f t="shared" si="744"/>
        <v>22786</v>
      </c>
      <c r="AP222" s="21">
        <f t="shared" si="745"/>
        <v>30758</v>
      </c>
      <c r="AQ222" s="102">
        <f t="shared" si="746"/>
        <v>33809.4</v>
      </c>
      <c r="AR222" s="102">
        <f t="shared" si="748"/>
        <v>28901</v>
      </c>
      <c r="AS222" s="41">
        <f t="shared" si="747"/>
        <v>41938</v>
      </c>
      <c r="AT222" s="41">
        <f>AH222</f>
        <v>43208</v>
      </c>
      <c r="AU222" s="41">
        <f>AI222</f>
        <v>35890</v>
      </c>
      <c r="AV222" s="148"/>
    </row>
    <row r="223" spans="1:48" ht="13.5" customHeight="1">
      <c r="A223" s="29" t="s">
        <v>6</v>
      </c>
      <c r="B223" s="29" t="s">
        <v>19</v>
      </c>
      <c r="C223" s="26" t="s">
        <v>2</v>
      </c>
      <c r="D223" s="26" t="s">
        <v>16</v>
      </c>
      <c r="F223" s="39" t="str">
        <f>IF(Menu!$G$10="English",A223,B223)</f>
        <v>Ativo Não Circulante</v>
      </c>
      <c r="G223" s="28" t="str">
        <f>IF(Menu!$G$10="English",C223,D223)</f>
        <v>R$ milhares</v>
      </c>
      <c r="H223" s="114">
        <f t="shared" ref="H223:O223" si="749">SUM(H225:H233)</f>
        <v>274995</v>
      </c>
      <c r="I223" s="114">
        <f t="shared" si="749"/>
        <v>183248</v>
      </c>
      <c r="J223" s="114">
        <f t="shared" si="749"/>
        <v>318887</v>
      </c>
      <c r="K223" s="114">
        <f t="shared" si="749"/>
        <v>329103</v>
      </c>
      <c r="L223" s="114">
        <f t="shared" si="749"/>
        <v>351708</v>
      </c>
      <c r="M223" s="114">
        <f t="shared" si="749"/>
        <v>311690</v>
      </c>
      <c r="N223" s="114">
        <f t="shared" si="749"/>
        <v>203430</v>
      </c>
      <c r="O223" s="114">
        <f t="shared" si="749"/>
        <v>209281</v>
      </c>
      <c r="P223" s="114">
        <f t="shared" ref="P223:Q223" si="750">SUM(P225:P233)</f>
        <v>210543</v>
      </c>
      <c r="Q223" s="114">
        <f t="shared" si="750"/>
        <v>230298</v>
      </c>
      <c r="R223" s="114">
        <f t="shared" ref="R223:S223" si="751">SUM(R225:R233)</f>
        <v>261801</v>
      </c>
      <c r="S223" s="114">
        <f t="shared" si="751"/>
        <v>273896.00873998954</v>
      </c>
      <c r="T223" s="114">
        <f t="shared" ref="T223:U223" si="752">SUM(T225:T233)</f>
        <v>410938</v>
      </c>
      <c r="U223" s="114">
        <f t="shared" si="752"/>
        <v>609893</v>
      </c>
      <c r="V223" s="114">
        <f t="shared" ref="V223:AB223" si="753">SUM(V224:V233)</f>
        <v>456886</v>
      </c>
      <c r="W223" s="114">
        <f t="shared" si="753"/>
        <v>406855</v>
      </c>
      <c r="X223" s="114">
        <f t="shared" si="753"/>
        <v>428973</v>
      </c>
      <c r="Y223" s="114">
        <f t="shared" si="753"/>
        <v>422794</v>
      </c>
      <c r="Z223" s="114">
        <f t="shared" si="753"/>
        <v>429936</v>
      </c>
      <c r="AA223" s="114">
        <f t="shared" si="753"/>
        <v>513249</v>
      </c>
      <c r="AB223" s="114">
        <f t="shared" si="753"/>
        <v>408479</v>
      </c>
      <c r="AC223" s="114">
        <f t="shared" ref="AC223:AD223" si="754">SUM(AC224:AC233)</f>
        <v>447212</v>
      </c>
      <c r="AD223" s="114">
        <f t="shared" si="754"/>
        <v>607448</v>
      </c>
      <c r="AE223" s="114">
        <f t="shared" ref="AE223:AF223" si="755">SUM(AE224:AE233)</f>
        <v>564673</v>
      </c>
      <c r="AF223" s="114">
        <f t="shared" si="755"/>
        <v>658753</v>
      </c>
      <c r="AG223" s="114">
        <f t="shared" ref="AG223:AH223" si="756">SUM(AG224:AG233)</f>
        <v>720527</v>
      </c>
      <c r="AH223" s="114">
        <f t="shared" si="756"/>
        <v>964023</v>
      </c>
      <c r="AI223" s="114">
        <f t="shared" ref="AI223:AJ223" si="757">SUM(AI224:AI233)</f>
        <v>954091</v>
      </c>
      <c r="AJ223" s="114">
        <f t="shared" si="757"/>
        <v>863411</v>
      </c>
      <c r="AK223" s="23"/>
      <c r="AL223" s="20">
        <f>SUM(AL225:AL233)</f>
        <v>274995</v>
      </c>
      <c r="AM223" s="20">
        <f>SUM(AM225:AM233)</f>
        <v>183248</v>
      </c>
      <c r="AN223" s="20">
        <f>SUM(AN225:AN233)</f>
        <v>318887</v>
      </c>
      <c r="AO223" s="20">
        <f>SUM(AO225:AO233)</f>
        <v>203430</v>
      </c>
      <c r="AP223" s="20">
        <f>SUM(AP225:AP233)</f>
        <v>261801</v>
      </c>
      <c r="AQ223" s="114">
        <f>SUM(AQ224:AQ233)</f>
        <v>456886</v>
      </c>
      <c r="AR223" s="114">
        <f>SUM(AR224:AR233)</f>
        <v>429936</v>
      </c>
      <c r="AS223" s="114">
        <f>SUM(AS224:AS233)</f>
        <v>607448</v>
      </c>
      <c r="AT223" s="114">
        <f>SUM(AT224:AT233)</f>
        <v>964023</v>
      </c>
      <c r="AU223" s="114">
        <f>SUM(AU224:AU233)</f>
        <v>954091</v>
      </c>
      <c r="AV223" s="148"/>
    </row>
    <row r="224" spans="1:48" ht="13.5" customHeight="1">
      <c r="A224" s="26" t="s">
        <v>358</v>
      </c>
      <c r="B224" s="26" t="s">
        <v>533</v>
      </c>
      <c r="C224" s="26" t="s">
        <v>2</v>
      </c>
      <c r="D224" s="26" t="s">
        <v>16</v>
      </c>
      <c r="E224" s="26" t="s">
        <v>533</v>
      </c>
      <c r="F224" s="33" t="str">
        <f>IF(Menu!$G$10="English",A224,B224)</f>
        <v>Títulos e valores mobiliários lp</v>
      </c>
      <c r="G224" s="28"/>
      <c r="H224" s="102">
        <v>0</v>
      </c>
      <c r="I224" s="102">
        <v>0</v>
      </c>
      <c r="J224" s="102">
        <v>0</v>
      </c>
      <c r="K224" s="102">
        <v>0</v>
      </c>
      <c r="L224" s="102">
        <v>0</v>
      </c>
      <c r="M224" s="102">
        <v>0</v>
      </c>
      <c r="N224" s="102">
        <v>0</v>
      </c>
      <c r="O224" s="102">
        <v>0</v>
      </c>
      <c r="P224" s="102">
        <v>0</v>
      </c>
      <c r="Q224" s="102">
        <v>0</v>
      </c>
      <c r="R224" s="102">
        <v>0</v>
      </c>
      <c r="S224" s="102">
        <v>0</v>
      </c>
      <c r="T224" s="102">
        <v>0</v>
      </c>
      <c r="U224" s="102">
        <v>0</v>
      </c>
      <c r="V224" s="115">
        <v>270</v>
      </c>
      <c r="W224" s="115">
        <v>726</v>
      </c>
      <c r="X224" s="115">
        <v>9394</v>
      </c>
      <c r="Y224" s="115">
        <v>1022</v>
      </c>
      <c r="Z224" s="115">
        <v>1039</v>
      </c>
      <c r="AA224" s="115">
        <v>5981</v>
      </c>
      <c r="AB224" s="115">
        <v>5659</v>
      </c>
      <c r="AC224" s="115">
        <v>7228</v>
      </c>
      <c r="AD224" s="115">
        <v>2024</v>
      </c>
      <c r="AE224" s="115">
        <v>1633</v>
      </c>
      <c r="AF224" s="115">
        <v>993</v>
      </c>
      <c r="AG224" s="115">
        <v>1080</v>
      </c>
      <c r="AH224" s="115">
        <v>15776</v>
      </c>
      <c r="AI224" s="115">
        <v>15736</v>
      </c>
      <c r="AJ224" s="102">
        <v>15327</v>
      </c>
      <c r="AK224" s="23"/>
      <c r="AL224" s="20"/>
      <c r="AM224" s="20"/>
      <c r="AN224" s="20"/>
      <c r="AO224" s="20"/>
      <c r="AP224" s="20"/>
      <c r="AQ224" s="102">
        <f t="shared" ref="AQ224:AQ233" si="758">V224</f>
        <v>270</v>
      </c>
      <c r="AR224" s="102">
        <f t="shared" ref="AR224:AR233" si="759">Z224</f>
        <v>1039</v>
      </c>
      <c r="AS224" s="41">
        <f t="shared" ref="AS224:AS233" si="760">AD224</f>
        <v>2024</v>
      </c>
      <c r="AT224" s="41">
        <f>AH224</f>
        <v>15776</v>
      </c>
      <c r="AU224" s="41">
        <f>AI224</f>
        <v>15736</v>
      </c>
      <c r="AV224" s="148"/>
    </row>
    <row r="225" spans="1:48" ht="13.5" customHeight="1">
      <c r="A225" s="26" t="s">
        <v>37</v>
      </c>
      <c r="B225" s="26" t="s">
        <v>360</v>
      </c>
      <c r="C225" s="26" t="s">
        <v>2</v>
      </c>
      <c r="D225" s="26" t="s">
        <v>16</v>
      </c>
      <c r="E225" s="26" t="s">
        <v>291</v>
      </c>
      <c r="F225" s="33" t="str">
        <f>IF(Menu!$G$10="English",A225,B225)</f>
        <v>Contas a Receber</v>
      </c>
      <c r="G225" s="27" t="str">
        <f>IF(Menu!$G$10="English",C225,D225)</f>
        <v>R$ milhares</v>
      </c>
      <c r="H225" s="102">
        <v>178858</v>
      </c>
      <c r="I225" s="102">
        <v>101890</v>
      </c>
      <c r="J225" s="102">
        <v>143948</v>
      </c>
      <c r="K225" s="102">
        <v>173327</v>
      </c>
      <c r="L225" s="102">
        <v>158210</v>
      </c>
      <c r="M225" s="102">
        <v>159095</v>
      </c>
      <c r="N225" s="115">
        <v>139971</v>
      </c>
      <c r="O225" s="102">
        <v>141083</v>
      </c>
      <c r="P225" s="102">
        <v>134947</v>
      </c>
      <c r="Q225" s="102">
        <v>162251</v>
      </c>
      <c r="R225" s="102">
        <v>173813</v>
      </c>
      <c r="S225" s="102">
        <v>179780.76270999975</v>
      </c>
      <c r="T225" s="102">
        <v>330170</v>
      </c>
      <c r="U225" s="102">
        <v>515108</v>
      </c>
      <c r="V225" s="102">
        <v>331612</v>
      </c>
      <c r="W225" s="102">
        <v>282245</v>
      </c>
      <c r="X225" s="102">
        <v>282761</v>
      </c>
      <c r="Y225" s="102">
        <v>275073</v>
      </c>
      <c r="Z225" s="102">
        <v>309560</v>
      </c>
      <c r="AA225" s="102">
        <v>386632</v>
      </c>
      <c r="AB225" s="102">
        <v>302680</v>
      </c>
      <c r="AC225" s="102">
        <v>344000</v>
      </c>
      <c r="AD225" s="102">
        <v>419649</v>
      </c>
      <c r="AE225" s="102">
        <v>362239</v>
      </c>
      <c r="AF225" s="102">
        <v>407714</v>
      </c>
      <c r="AG225" s="102">
        <v>438119</v>
      </c>
      <c r="AH225" s="102">
        <v>516491</v>
      </c>
      <c r="AI225" s="102">
        <v>535838</v>
      </c>
      <c r="AJ225" s="102">
        <v>411754</v>
      </c>
      <c r="AK225" s="23"/>
      <c r="AL225" s="21">
        <f t="shared" ref="AL225:AL233" si="761">H225</f>
        <v>178858</v>
      </c>
      <c r="AM225" s="21">
        <f t="shared" ref="AM225:AM233" si="762">I225</f>
        <v>101890</v>
      </c>
      <c r="AN225" s="21">
        <f t="shared" ref="AN225:AN233" si="763">J225</f>
        <v>143948</v>
      </c>
      <c r="AO225" s="21">
        <f t="shared" ref="AO225:AO233" si="764">N225</f>
        <v>139971</v>
      </c>
      <c r="AP225" s="21">
        <f t="shared" ref="AP225:AP233" si="765">R225</f>
        <v>173813</v>
      </c>
      <c r="AQ225" s="102">
        <f t="shared" si="758"/>
        <v>331612</v>
      </c>
      <c r="AR225" s="102">
        <f t="shared" si="759"/>
        <v>309560</v>
      </c>
      <c r="AS225" s="41">
        <f t="shared" si="760"/>
        <v>419649</v>
      </c>
      <c r="AT225" s="41">
        <f>AH225</f>
        <v>516491</v>
      </c>
      <c r="AU225" s="41">
        <f>AI225</f>
        <v>535838</v>
      </c>
      <c r="AV225" s="148"/>
    </row>
    <row r="226" spans="1:48" ht="13.5" customHeight="1">
      <c r="A226" s="26" t="s">
        <v>116</v>
      </c>
      <c r="B226" s="26" t="s">
        <v>114</v>
      </c>
      <c r="C226" s="26" t="s">
        <v>2</v>
      </c>
      <c r="D226" s="26" t="s">
        <v>16</v>
      </c>
      <c r="E226" s="26" t="s">
        <v>292</v>
      </c>
      <c r="F226" s="33" t="str">
        <f>IF(Menu!$G$10="English",A226,B226)</f>
        <v>Imóveis a comercializar</v>
      </c>
      <c r="G226" s="27" t="str">
        <f>IF(Menu!$G$10="English",C226,D226)</f>
        <v>R$ milhares</v>
      </c>
      <c r="H226" s="102">
        <v>67681</v>
      </c>
      <c r="I226" s="102">
        <v>67031</v>
      </c>
      <c r="J226" s="102">
        <v>141820</v>
      </c>
      <c r="K226" s="102">
        <v>123846</v>
      </c>
      <c r="L226" s="102">
        <v>155611</v>
      </c>
      <c r="M226" s="102">
        <v>136040</v>
      </c>
      <c r="N226" s="115">
        <v>44410</v>
      </c>
      <c r="O226" s="102">
        <v>46977</v>
      </c>
      <c r="P226" s="102">
        <v>51092</v>
      </c>
      <c r="Q226" s="102">
        <v>48996</v>
      </c>
      <c r="R226" s="102">
        <v>60076</v>
      </c>
      <c r="S226" s="102">
        <v>65056.005109999998</v>
      </c>
      <c r="T226" s="102">
        <v>42875</v>
      </c>
      <c r="U226" s="102">
        <v>50579</v>
      </c>
      <c r="V226" s="102">
        <v>94962</v>
      </c>
      <c r="W226" s="102">
        <v>92260</v>
      </c>
      <c r="X226" s="102">
        <v>100031</v>
      </c>
      <c r="Y226" s="102">
        <v>102967</v>
      </c>
      <c r="Z226" s="102">
        <v>71000</v>
      </c>
      <c r="AA226" s="102">
        <v>68371</v>
      </c>
      <c r="AB226" s="102">
        <v>46339</v>
      </c>
      <c r="AC226" s="102">
        <v>36237</v>
      </c>
      <c r="AD226" s="102">
        <v>79279</v>
      </c>
      <c r="AE226" s="102">
        <v>77874</v>
      </c>
      <c r="AF226" s="102">
        <v>71696</v>
      </c>
      <c r="AG226" s="102">
        <v>92267</v>
      </c>
      <c r="AH226" s="102">
        <v>179727</v>
      </c>
      <c r="AI226" s="102">
        <v>143956</v>
      </c>
      <c r="AJ226" s="102">
        <v>108427</v>
      </c>
      <c r="AK226" s="23"/>
      <c r="AL226" s="21">
        <f t="shared" si="761"/>
        <v>67681</v>
      </c>
      <c r="AM226" s="21">
        <f t="shared" si="762"/>
        <v>67031</v>
      </c>
      <c r="AN226" s="21">
        <f t="shared" si="763"/>
        <v>141820</v>
      </c>
      <c r="AO226" s="21">
        <f t="shared" si="764"/>
        <v>44410</v>
      </c>
      <c r="AP226" s="21">
        <f t="shared" si="765"/>
        <v>60076</v>
      </c>
      <c r="AQ226" s="102">
        <f t="shared" si="758"/>
        <v>94962</v>
      </c>
      <c r="AR226" s="102">
        <f t="shared" si="759"/>
        <v>71000</v>
      </c>
      <c r="AS226" s="41">
        <f t="shared" si="760"/>
        <v>79279</v>
      </c>
      <c r="AT226" s="41">
        <f>AH226</f>
        <v>179727</v>
      </c>
      <c r="AU226" s="41">
        <f>AI226</f>
        <v>143956</v>
      </c>
      <c r="AV226" s="148"/>
    </row>
    <row r="227" spans="1:48" ht="13.5" customHeight="1">
      <c r="A227" s="26" t="s">
        <v>120</v>
      </c>
      <c r="B227" s="26" t="s">
        <v>117</v>
      </c>
      <c r="C227" s="26" t="s">
        <v>2</v>
      </c>
      <c r="D227" s="26" t="s">
        <v>16</v>
      </c>
      <c r="E227" s="26" t="s">
        <v>293</v>
      </c>
      <c r="F227" s="33" t="str">
        <f>IF(Menu!$G$10="English",A227,B227)</f>
        <v>Adiantamentos para futuro aumento de capital</v>
      </c>
      <c r="G227" s="27" t="str">
        <f>IF(Menu!$G$10="English",C227,D227)</f>
        <v>R$ milhares</v>
      </c>
      <c r="H227" s="102">
        <v>0</v>
      </c>
      <c r="I227" s="102">
        <v>0</v>
      </c>
      <c r="J227" s="102">
        <v>0</v>
      </c>
      <c r="K227" s="102">
        <v>0</v>
      </c>
      <c r="L227" s="102">
        <v>0</v>
      </c>
      <c r="M227" s="102">
        <v>0</v>
      </c>
      <c r="N227" s="115">
        <v>400</v>
      </c>
      <c r="O227" s="102">
        <v>700</v>
      </c>
      <c r="P227" s="102">
        <v>2278</v>
      </c>
      <c r="Q227" s="102">
        <v>1848</v>
      </c>
      <c r="R227" s="102">
        <v>2153</v>
      </c>
      <c r="S227" s="102">
        <v>5690.9051600000112</v>
      </c>
      <c r="T227" s="102">
        <v>4694</v>
      </c>
      <c r="U227" s="102">
        <v>3195</v>
      </c>
      <c r="V227" s="102">
        <v>663</v>
      </c>
      <c r="W227" s="102">
        <v>322</v>
      </c>
      <c r="X227" s="102">
        <v>654</v>
      </c>
      <c r="Y227" s="102">
        <v>955</v>
      </c>
      <c r="Z227" s="102">
        <v>674</v>
      </c>
      <c r="AA227" s="102">
        <v>848</v>
      </c>
      <c r="AB227" s="102">
        <v>796</v>
      </c>
      <c r="AC227" s="102">
        <v>1277</v>
      </c>
      <c r="AD227" s="102">
        <v>1310</v>
      </c>
      <c r="AE227" s="102">
        <v>13579</v>
      </c>
      <c r="AF227" s="102">
        <v>4907</v>
      </c>
      <c r="AG227" s="102">
        <v>6946</v>
      </c>
      <c r="AH227" s="102">
        <v>12367</v>
      </c>
      <c r="AI227" s="102">
        <v>5656</v>
      </c>
      <c r="AJ227" s="102">
        <v>10743</v>
      </c>
      <c r="AK227" s="23"/>
      <c r="AL227" s="21">
        <f t="shared" si="761"/>
        <v>0</v>
      </c>
      <c r="AM227" s="21">
        <f t="shared" si="762"/>
        <v>0</v>
      </c>
      <c r="AN227" s="21">
        <f t="shared" si="763"/>
        <v>0</v>
      </c>
      <c r="AO227" s="21">
        <f t="shared" si="764"/>
        <v>400</v>
      </c>
      <c r="AP227" s="21">
        <f t="shared" si="765"/>
        <v>2153</v>
      </c>
      <c r="AQ227" s="102">
        <f t="shared" si="758"/>
        <v>663</v>
      </c>
      <c r="AR227" s="102">
        <f t="shared" si="759"/>
        <v>674</v>
      </c>
      <c r="AS227" s="41">
        <f t="shared" si="760"/>
        <v>1310</v>
      </c>
      <c r="AT227" s="41">
        <f>AH227</f>
        <v>12367</v>
      </c>
      <c r="AU227" s="41">
        <f>AI227</f>
        <v>5656</v>
      </c>
      <c r="AV227" s="148"/>
    </row>
    <row r="228" spans="1:48" ht="13.5" customHeight="1">
      <c r="A228" s="26" t="s">
        <v>32</v>
      </c>
      <c r="B228" s="26" t="s">
        <v>118</v>
      </c>
      <c r="C228" s="26" t="s">
        <v>2</v>
      </c>
      <c r="D228" s="26" t="s">
        <v>16</v>
      </c>
      <c r="E228" s="26" t="s">
        <v>294</v>
      </c>
      <c r="F228" s="33" t="str">
        <f>IF(Menu!$G$10="English",A228,B228)</f>
        <v>Transações com partes relacionadas</v>
      </c>
      <c r="G228" s="27" t="str">
        <f>IF(Menu!$G$10="English",C228,D228)</f>
        <v>R$ milhares</v>
      </c>
      <c r="H228" s="102">
        <v>18497</v>
      </c>
      <c r="I228" s="102">
        <v>4809</v>
      </c>
      <c r="J228" s="102">
        <v>20110</v>
      </c>
      <c r="K228" s="102">
        <v>20210</v>
      </c>
      <c r="L228" s="102">
        <v>22649</v>
      </c>
      <c r="M228" s="102">
        <v>1971</v>
      </c>
      <c r="N228" s="115">
        <v>3122</v>
      </c>
      <c r="O228" s="102">
        <v>4541</v>
      </c>
      <c r="P228" s="102">
        <v>4160</v>
      </c>
      <c r="Q228" s="102">
        <v>217</v>
      </c>
      <c r="R228" s="102">
        <v>197</v>
      </c>
      <c r="S228" s="102">
        <v>211.55311998999119</v>
      </c>
      <c r="T228" s="102">
        <v>9116</v>
      </c>
      <c r="U228" s="102">
        <v>11717</v>
      </c>
      <c r="V228" s="102">
        <v>236</v>
      </c>
      <c r="W228" s="102">
        <v>178</v>
      </c>
      <c r="X228" s="102">
        <v>797</v>
      </c>
      <c r="Y228" s="102">
        <v>425</v>
      </c>
      <c r="Z228" s="102">
        <v>222</v>
      </c>
      <c r="AA228" s="102">
        <v>222</v>
      </c>
      <c r="AB228" s="102">
        <v>809</v>
      </c>
      <c r="AC228" s="102">
        <v>143</v>
      </c>
      <c r="AD228" s="102">
        <v>97</v>
      </c>
      <c r="AE228" s="102">
        <v>97</v>
      </c>
      <c r="AF228" s="102">
        <v>97</v>
      </c>
      <c r="AG228" s="102">
        <v>179</v>
      </c>
      <c r="AH228" s="102">
        <v>97</v>
      </c>
      <c r="AI228" s="102">
        <v>3269</v>
      </c>
      <c r="AJ228" s="102">
        <v>9525</v>
      </c>
      <c r="AK228" s="23"/>
      <c r="AL228" s="21">
        <f t="shared" si="761"/>
        <v>18497</v>
      </c>
      <c r="AM228" s="21">
        <f t="shared" si="762"/>
        <v>4809</v>
      </c>
      <c r="AN228" s="21">
        <f t="shared" si="763"/>
        <v>20110</v>
      </c>
      <c r="AO228" s="21">
        <f t="shared" si="764"/>
        <v>3122</v>
      </c>
      <c r="AP228" s="21">
        <f t="shared" si="765"/>
        <v>197</v>
      </c>
      <c r="AQ228" s="102">
        <f t="shared" si="758"/>
        <v>236</v>
      </c>
      <c r="AR228" s="102">
        <f t="shared" si="759"/>
        <v>222</v>
      </c>
      <c r="AS228" s="41">
        <f t="shared" si="760"/>
        <v>97</v>
      </c>
      <c r="AT228" s="41">
        <f>AH228</f>
        <v>97</v>
      </c>
      <c r="AU228" s="41">
        <f>AI228</f>
        <v>3269</v>
      </c>
      <c r="AV228" s="148"/>
    </row>
    <row r="229" spans="1:48" ht="13.5" customHeight="1">
      <c r="A229" s="26" t="s">
        <v>35</v>
      </c>
      <c r="B229" s="26" t="s">
        <v>361</v>
      </c>
      <c r="C229" s="26" t="s">
        <v>2</v>
      </c>
      <c r="D229" s="26" t="s">
        <v>16</v>
      </c>
      <c r="E229" s="26" t="s">
        <v>295</v>
      </c>
      <c r="F229" s="33" t="str">
        <f>IF(Menu!$G$10="English",A229,B229)</f>
        <v>Demais Contas a Receber</v>
      </c>
      <c r="G229" s="27" t="str">
        <f>IF(Menu!$G$10="English",C229,D229)</f>
        <v>R$ milhares</v>
      </c>
      <c r="H229" s="102">
        <v>3145</v>
      </c>
      <c r="I229" s="102">
        <v>3496</v>
      </c>
      <c r="J229" s="102">
        <v>6690</v>
      </c>
      <c r="K229" s="102">
        <v>5904</v>
      </c>
      <c r="L229" s="102">
        <v>8651</v>
      </c>
      <c r="M229" s="102">
        <v>8741</v>
      </c>
      <c r="N229" s="115">
        <v>8148</v>
      </c>
      <c r="O229" s="102">
        <v>9023</v>
      </c>
      <c r="P229" s="102">
        <v>7891</v>
      </c>
      <c r="Q229" s="102">
        <v>2695</v>
      </c>
      <c r="R229" s="102">
        <v>7049</v>
      </c>
      <c r="S229" s="102">
        <v>4417.1904300000006</v>
      </c>
      <c r="T229" s="102">
        <v>3837</v>
      </c>
      <c r="U229" s="102">
        <v>3842</v>
      </c>
      <c r="V229" s="102">
        <v>3868</v>
      </c>
      <c r="W229" s="102">
        <v>3918</v>
      </c>
      <c r="X229" s="102">
        <v>6705</v>
      </c>
      <c r="Y229" s="102">
        <v>10541</v>
      </c>
      <c r="Z229" s="102">
        <v>12841</v>
      </c>
      <c r="AA229" s="102">
        <v>14012</v>
      </c>
      <c r="AB229" s="102">
        <v>14238</v>
      </c>
      <c r="AC229" s="102">
        <v>14856</v>
      </c>
      <c r="AD229" s="102">
        <v>15595</v>
      </c>
      <c r="AE229" s="102">
        <v>17943</v>
      </c>
      <c r="AF229" s="102">
        <v>29941</v>
      </c>
      <c r="AG229" s="102">
        <v>32144</v>
      </c>
      <c r="AH229" s="102">
        <v>34033</v>
      </c>
      <c r="AI229" s="102">
        <v>35622</v>
      </c>
      <c r="AJ229" s="102">
        <v>37299</v>
      </c>
      <c r="AK229" s="23"/>
      <c r="AL229" s="21">
        <f t="shared" si="761"/>
        <v>3145</v>
      </c>
      <c r="AM229" s="21">
        <f t="shared" si="762"/>
        <v>3496</v>
      </c>
      <c r="AN229" s="21">
        <f t="shared" si="763"/>
        <v>6690</v>
      </c>
      <c r="AO229" s="21">
        <f t="shared" si="764"/>
        <v>8148</v>
      </c>
      <c r="AP229" s="21">
        <f t="shared" si="765"/>
        <v>7049</v>
      </c>
      <c r="AQ229" s="102">
        <f t="shared" si="758"/>
        <v>3868</v>
      </c>
      <c r="AR229" s="102">
        <f t="shared" si="759"/>
        <v>12841</v>
      </c>
      <c r="AS229" s="41">
        <f t="shared" si="760"/>
        <v>15595</v>
      </c>
      <c r="AT229" s="41">
        <f>AH229</f>
        <v>34033</v>
      </c>
      <c r="AU229" s="41">
        <f>AI229</f>
        <v>35622</v>
      </c>
      <c r="AV229" s="148"/>
    </row>
    <row r="230" spans="1:48" ht="13.5" customHeight="1">
      <c r="A230" s="26" t="s">
        <v>39</v>
      </c>
      <c r="B230" s="26" t="s">
        <v>40</v>
      </c>
      <c r="C230" s="26" t="s">
        <v>2</v>
      </c>
      <c r="D230" s="26" t="s">
        <v>16</v>
      </c>
      <c r="E230" s="26" t="s">
        <v>296</v>
      </c>
      <c r="F230" s="33" t="str">
        <f>IF(Menu!$G$10="English",A230,B230)</f>
        <v>Investimentos</v>
      </c>
      <c r="G230" s="27" t="str">
        <f>IF(Menu!$G$10="English",C230,D230)</f>
        <v>R$ milhares</v>
      </c>
      <c r="H230" s="102">
        <v>0</v>
      </c>
      <c r="I230" s="102">
        <v>0</v>
      </c>
      <c r="J230" s="102">
        <v>200</v>
      </c>
      <c r="K230" s="102">
        <v>200</v>
      </c>
      <c r="L230" s="102">
        <v>200</v>
      </c>
      <c r="M230" s="102">
        <v>200</v>
      </c>
      <c r="N230" s="115">
        <v>1487</v>
      </c>
      <c r="O230" s="102">
        <v>1487</v>
      </c>
      <c r="P230" s="102">
        <v>4584</v>
      </c>
      <c r="Q230" s="102">
        <v>4584</v>
      </c>
      <c r="R230" s="102">
        <v>4584</v>
      </c>
      <c r="S230" s="102">
        <v>4584.1924799997805</v>
      </c>
      <c r="T230" s="102">
        <v>6614</v>
      </c>
      <c r="U230" s="102">
        <v>12181</v>
      </c>
      <c r="V230" s="102">
        <v>12422</v>
      </c>
      <c r="W230" s="102">
        <v>14330</v>
      </c>
      <c r="X230" s="102">
        <v>16396</v>
      </c>
      <c r="Y230" s="102">
        <v>19894</v>
      </c>
      <c r="Z230" s="102">
        <v>23386</v>
      </c>
      <c r="AA230" s="102">
        <v>23627</v>
      </c>
      <c r="AB230" s="102">
        <v>24941</v>
      </c>
      <c r="AC230" s="102">
        <v>30901</v>
      </c>
      <c r="AD230" s="102">
        <v>77658</v>
      </c>
      <c r="AE230" s="102">
        <v>79394</v>
      </c>
      <c r="AF230" s="102">
        <v>131109</v>
      </c>
      <c r="AG230" s="102">
        <v>135499</v>
      </c>
      <c r="AH230" s="102">
        <v>189731</v>
      </c>
      <c r="AI230" s="102">
        <v>197248</v>
      </c>
      <c r="AJ230" s="102">
        <v>246488</v>
      </c>
      <c r="AK230" s="23"/>
      <c r="AL230" s="21">
        <f t="shared" si="761"/>
        <v>0</v>
      </c>
      <c r="AM230" s="21">
        <f t="shared" si="762"/>
        <v>0</v>
      </c>
      <c r="AN230" s="21">
        <f t="shared" si="763"/>
        <v>200</v>
      </c>
      <c r="AO230" s="21">
        <f t="shared" si="764"/>
        <v>1487</v>
      </c>
      <c r="AP230" s="21">
        <f t="shared" si="765"/>
        <v>4584</v>
      </c>
      <c r="AQ230" s="102">
        <f t="shared" si="758"/>
        <v>12422</v>
      </c>
      <c r="AR230" s="102">
        <f t="shared" si="759"/>
        <v>23386</v>
      </c>
      <c r="AS230" s="41">
        <f t="shared" si="760"/>
        <v>77658</v>
      </c>
      <c r="AT230" s="41">
        <f>AH230</f>
        <v>189731</v>
      </c>
      <c r="AU230" s="41">
        <f>AI230</f>
        <v>197248</v>
      </c>
      <c r="AV230" s="148"/>
    </row>
    <row r="231" spans="1:48" ht="13.5" customHeight="1">
      <c r="A231" s="26" t="s">
        <v>362</v>
      </c>
      <c r="B231" s="26" t="s">
        <v>363</v>
      </c>
      <c r="C231" s="26" t="s">
        <v>2</v>
      </c>
      <c r="D231" s="26" t="s">
        <v>16</v>
      </c>
      <c r="E231" s="26" t="s">
        <v>297</v>
      </c>
      <c r="F231" s="33" t="str">
        <f>IF(Menu!$G$10="English",A231,B231)</f>
        <v>Direito de uso</v>
      </c>
      <c r="G231" s="27" t="str">
        <f>IF(Menu!$G$10="English",C231,D231)</f>
        <v>R$ milhares</v>
      </c>
      <c r="H231" s="102">
        <v>0</v>
      </c>
      <c r="I231" s="102">
        <v>0</v>
      </c>
      <c r="J231" s="102">
        <v>1951</v>
      </c>
      <c r="K231" s="102">
        <v>1621</v>
      </c>
      <c r="L231" s="102">
        <v>1621</v>
      </c>
      <c r="M231" s="102">
        <v>1150</v>
      </c>
      <c r="N231" s="115">
        <v>571</v>
      </c>
      <c r="O231" s="102">
        <v>263</v>
      </c>
      <c r="P231" s="102">
        <v>263</v>
      </c>
      <c r="Q231" s="102">
        <v>3266</v>
      </c>
      <c r="R231" s="102">
        <v>3266</v>
      </c>
      <c r="S231" s="102">
        <v>4946</v>
      </c>
      <c r="T231" s="102">
        <v>4472.7521393333336</v>
      </c>
      <c r="U231" s="102">
        <v>4118</v>
      </c>
      <c r="V231" s="102">
        <v>4118.2209173333331</v>
      </c>
      <c r="W231" s="102">
        <v>3112.9213500000005</v>
      </c>
      <c r="X231" s="102">
        <v>2589.9446400000002</v>
      </c>
      <c r="Y231" s="102">
        <v>2188.5765200000005</v>
      </c>
      <c r="Z231" s="102">
        <v>1666</v>
      </c>
      <c r="AA231" s="102">
        <v>4452</v>
      </c>
      <c r="AB231" s="102">
        <v>4033</v>
      </c>
      <c r="AC231" s="102">
        <v>3600</v>
      </c>
      <c r="AD231" s="102">
        <v>3084</v>
      </c>
      <c r="AE231" s="102">
        <v>2926</v>
      </c>
      <c r="AF231" s="102">
        <v>3241.53532</v>
      </c>
      <c r="AG231" s="102">
        <v>3242</v>
      </c>
      <c r="AH231" s="102">
        <v>2305</v>
      </c>
      <c r="AI231" s="102">
        <v>2304.9894400000003</v>
      </c>
      <c r="AJ231" s="102">
        <v>2304.9894400000003</v>
      </c>
      <c r="AK231" s="23"/>
      <c r="AL231" s="21">
        <f t="shared" si="761"/>
        <v>0</v>
      </c>
      <c r="AM231" s="21">
        <f t="shared" si="762"/>
        <v>0</v>
      </c>
      <c r="AN231" s="21">
        <f t="shared" si="763"/>
        <v>1951</v>
      </c>
      <c r="AO231" s="21">
        <f t="shared" si="764"/>
        <v>571</v>
      </c>
      <c r="AP231" s="21">
        <f t="shared" si="765"/>
        <v>3266</v>
      </c>
      <c r="AQ231" s="102">
        <f t="shared" si="758"/>
        <v>4118.2209173333331</v>
      </c>
      <c r="AR231" s="102">
        <f t="shared" si="759"/>
        <v>1666</v>
      </c>
      <c r="AS231" s="41">
        <f t="shared" si="760"/>
        <v>3084</v>
      </c>
      <c r="AT231" s="41">
        <f>AH231</f>
        <v>2305</v>
      </c>
      <c r="AU231" s="41">
        <f>AI231</f>
        <v>2304.9894400000003</v>
      </c>
      <c r="AV231" s="148"/>
    </row>
    <row r="232" spans="1:48" ht="13.5" customHeight="1">
      <c r="A232" s="26" t="s">
        <v>36</v>
      </c>
      <c r="B232" s="26" t="s">
        <v>119</v>
      </c>
      <c r="C232" s="26" t="s">
        <v>2</v>
      </c>
      <c r="D232" s="26" t="s">
        <v>16</v>
      </c>
      <c r="E232" s="26" t="s">
        <v>298</v>
      </c>
      <c r="F232" s="33" t="str">
        <f>IF(Menu!$G$10="English",A232,B232)</f>
        <v>Imobilizado</v>
      </c>
      <c r="G232" s="27" t="str">
        <f>IF(Menu!$G$10="English",C232,D232)</f>
        <v>R$ milhares</v>
      </c>
      <c r="H232" s="102">
        <v>5254</v>
      </c>
      <c r="I232" s="102">
        <v>5148</v>
      </c>
      <c r="J232" s="102">
        <v>3805</v>
      </c>
      <c r="K232" s="102">
        <v>3678</v>
      </c>
      <c r="L232" s="102">
        <v>4477</v>
      </c>
      <c r="M232" s="102">
        <v>4204</v>
      </c>
      <c r="N232" s="115">
        <v>5090</v>
      </c>
      <c r="O232" s="102">
        <v>5002</v>
      </c>
      <c r="P232" s="102">
        <v>5141</v>
      </c>
      <c r="Q232" s="102">
        <v>6273</v>
      </c>
      <c r="R232" s="102">
        <v>10505</v>
      </c>
      <c r="S232" s="102">
        <v>9070</v>
      </c>
      <c r="T232" s="102">
        <v>9035.2478606666664</v>
      </c>
      <c r="U232" s="102">
        <v>8864</v>
      </c>
      <c r="V232" s="102">
        <v>8485.7790826666678</v>
      </c>
      <c r="W232" s="102">
        <v>9541.0786499999995</v>
      </c>
      <c r="X232" s="102">
        <v>9454.0553600000003</v>
      </c>
      <c r="Y232" s="102">
        <v>9568.4234799999995</v>
      </c>
      <c r="Z232" s="102">
        <v>9420</v>
      </c>
      <c r="AA232" s="102">
        <v>9005</v>
      </c>
      <c r="AB232" s="102">
        <v>8775</v>
      </c>
      <c r="AC232" s="102">
        <v>8559</v>
      </c>
      <c r="AD232" s="102">
        <v>8223</v>
      </c>
      <c r="AE232" s="102">
        <v>8329</v>
      </c>
      <c r="AF232" s="102">
        <v>8295.464680000001</v>
      </c>
      <c r="AG232" s="102">
        <v>9766</v>
      </c>
      <c r="AH232" s="102">
        <v>12166</v>
      </c>
      <c r="AI232" s="102">
        <v>12992.010559999999</v>
      </c>
      <c r="AJ232" s="102">
        <v>19973.010559999999</v>
      </c>
      <c r="AK232" s="23"/>
      <c r="AL232" s="21">
        <f t="shared" si="761"/>
        <v>5254</v>
      </c>
      <c r="AM232" s="21">
        <f t="shared" si="762"/>
        <v>5148</v>
      </c>
      <c r="AN232" s="21">
        <f t="shared" si="763"/>
        <v>3805</v>
      </c>
      <c r="AO232" s="21">
        <f t="shared" si="764"/>
        <v>5090</v>
      </c>
      <c r="AP232" s="21">
        <f t="shared" si="765"/>
        <v>10505</v>
      </c>
      <c r="AQ232" s="102">
        <f t="shared" si="758"/>
        <v>8485.7790826666678</v>
      </c>
      <c r="AR232" s="102">
        <f t="shared" si="759"/>
        <v>9420</v>
      </c>
      <c r="AS232" s="41">
        <f t="shared" si="760"/>
        <v>8223</v>
      </c>
      <c r="AT232" s="41">
        <f>AH232</f>
        <v>12166</v>
      </c>
      <c r="AU232" s="41">
        <f>AI232</f>
        <v>12992.010559999999</v>
      </c>
      <c r="AV232" s="148"/>
    </row>
    <row r="233" spans="1:48" ht="13.5" customHeight="1">
      <c r="A233" s="26" t="s">
        <v>41</v>
      </c>
      <c r="B233" s="26" t="s">
        <v>29</v>
      </c>
      <c r="C233" s="26" t="s">
        <v>2</v>
      </c>
      <c r="D233" s="26" t="s">
        <v>16</v>
      </c>
      <c r="E233" s="26" t="s">
        <v>299</v>
      </c>
      <c r="F233" s="33" t="str">
        <f>IF(Menu!$G$10="English",A233,B233)</f>
        <v>Intangível</v>
      </c>
      <c r="G233" s="27" t="str">
        <f>IF(Menu!$G$10="English",C233,D233)</f>
        <v>R$ milhares</v>
      </c>
      <c r="H233" s="102">
        <v>1560</v>
      </c>
      <c r="I233" s="102">
        <v>874</v>
      </c>
      <c r="J233" s="102">
        <v>363</v>
      </c>
      <c r="K233" s="102">
        <v>317</v>
      </c>
      <c r="L233" s="102">
        <v>289</v>
      </c>
      <c r="M233" s="102">
        <v>289</v>
      </c>
      <c r="N233" s="115">
        <v>231</v>
      </c>
      <c r="O233" s="102">
        <v>205</v>
      </c>
      <c r="P233" s="102">
        <v>187</v>
      </c>
      <c r="Q233" s="102">
        <v>168</v>
      </c>
      <c r="R233" s="102">
        <v>158</v>
      </c>
      <c r="S233" s="102">
        <v>139.39973000000009</v>
      </c>
      <c r="T233" s="102">
        <v>124</v>
      </c>
      <c r="U233" s="102">
        <v>289</v>
      </c>
      <c r="V233" s="102">
        <v>249</v>
      </c>
      <c r="W233" s="102">
        <v>222</v>
      </c>
      <c r="X233" s="102">
        <v>191</v>
      </c>
      <c r="Y233" s="102">
        <v>160</v>
      </c>
      <c r="Z233" s="102">
        <v>128</v>
      </c>
      <c r="AA233" s="102">
        <v>99</v>
      </c>
      <c r="AB233" s="102">
        <v>209</v>
      </c>
      <c r="AC233" s="102">
        <v>411</v>
      </c>
      <c r="AD233" s="102">
        <v>529</v>
      </c>
      <c r="AE233" s="102">
        <v>659</v>
      </c>
      <c r="AF233" s="102">
        <v>759</v>
      </c>
      <c r="AG233" s="102">
        <v>1285</v>
      </c>
      <c r="AH233" s="102">
        <v>1330</v>
      </c>
      <c r="AI233" s="102">
        <v>1469</v>
      </c>
      <c r="AJ233" s="102">
        <v>1570</v>
      </c>
      <c r="AK233" s="23"/>
      <c r="AL233" s="21">
        <f t="shared" si="761"/>
        <v>1560</v>
      </c>
      <c r="AM233" s="21">
        <f t="shared" si="762"/>
        <v>874</v>
      </c>
      <c r="AN233" s="21">
        <f t="shared" si="763"/>
        <v>363</v>
      </c>
      <c r="AO233" s="21">
        <f t="shared" si="764"/>
        <v>231</v>
      </c>
      <c r="AP233" s="21">
        <f t="shared" si="765"/>
        <v>158</v>
      </c>
      <c r="AQ233" s="102">
        <f t="shared" si="758"/>
        <v>249</v>
      </c>
      <c r="AR233" s="102">
        <f t="shared" si="759"/>
        <v>128</v>
      </c>
      <c r="AS233" s="41">
        <f t="shared" si="760"/>
        <v>529</v>
      </c>
      <c r="AT233" s="41">
        <f>AH233</f>
        <v>1330</v>
      </c>
      <c r="AU233" s="41">
        <f>AI233</f>
        <v>1469</v>
      </c>
      <c r="AV233" s="148"/>
    </row>
    <row r="234" spans="1:48" ht="13.5" customHeight="1">
      <c r="F234" s="33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  <c r="AJ234" s="100"/>
      <c r="AK234" s="23"/>
      <c r="AL234" s="12"/>
      <c r="AM234" s="12"/>
      <c r="AN234" s="12"/>
      <c r="AO234" s="12"/>
      <c r="AP234" s="12"/>
      <c r="AQ234" s="100"/>
      <c r="AR234" s="100"/>
      <c r="AS234" s="100"/>
      <c r="AT234" s="100"/>
      <c r="AU234" s="100"/>
      <c r="AV234" s="148"/>
    </row>
    <row r="235" spans="1:48" ht="13.5" customHeight="1">
      <c r="A235" s="29" t="s">
        <v>7</v>
      </c>
      <c r="B235" s="29" t="s">
        <v>20</v>
      </c>
      <c r="C235" s="26" t="s">
        <v>2</v>
      </c>
      <c r="D235" s="26" t="s">
        <v>16</v>
      </c>
      <c r="F235" s="28" t="str">
        <f>IF(Menu!$G$10="English",A235,B235)</f>
        <v>Passivo Total</v>
      </c>
      <c r="G235" s="28" t="str">
        <f>IF(Menu!$G$10="English",C235,D235)</f>
        <v>R$ milhares</v>
      </c>
      <c r="H235" s="114">
        <f t="shared" ref="H235:AF235" si="766">H236+H248+H257</f>
        <v>1197245</v>
      </c>
      <c r="I235" s="114">
        <f t="shared" si="766"/>
        <v>1211883</v>
      </c>
      <c r="J235" s="114">
        <f t="shared" si="766"/>
        <v>1224418</v>
      </c>
      <c r="K235" s="114">
        <f t="shared" si="766"/>
        <v>1287695</v>
      </c>
      <c r="L235" s="114">
        <f t="shared" si="766"/>
        <v>1456506</v>
      </c>
      <c r="M235" s="114">
        <f t="shared" si="766"/>
        <v>1978900</v>
      </c>
      <c r="N235" s="114">
        <f t="shared" si="766"/>
        <v>1790464</v>
      </c>
      <c r="O235" s="114">
        <f t="shared" si="766"/>
        <v>1835460</v>
      </c>
      <c r="P235" s="114">
        <f t="shared" si="766"/>
        <v>1846474</v>
      </c>
      <c r="Q235" s="114">
        <f t="shared" si="766"/>
        <v>1969950</v>
      </c>
      <c r="R235" s="114">
        <f t="shared" si="766"/>
        <v>1951410</v>
      </c>
      <c r="S235" s="114">
        <f t="shared" si="766"/>
        <v>1994310.0675900001</v>
      </c>
      <c r="T235" s="114">
        <f t="shared" si="766"/>
        <v>2060829</v>
      </c>
      <c r="U235" s="114">
        <f t="shared" si="766"/>
        <v>2198124</v>
      </c>
      <c r="V235" s="114">
        <f t="shared" si="766"/>
        <v>2301121</v>
      </c>
      <c r="W235" s="114">
        <f t="shared" si="766"/>
        <v>2317161</v>
      </c>
      <c r="X235" s="114">
        <f t="shared" si="766"/>
        <v>2402663</v>
      </c>
      <c r="Y235" s="114">
        <f t="shared" si="766"/>
        <v>2434825</v>
      </c>
      <c r="Z235" s="114">
        <f t="shared" si="766"/>
        <v>2421373</v>
      </c>
      <c r="AA235" s="114">
        <f t="shared" si="766"/>
        <v>2451693</v>
      </c>
      <c r="AB235" s="114">
        <f t="shared" si="766"/>
        <v>2455854</v>
      </c>
      <c r="AC235" s="114">
        <f t="shared" si="766"/>
        <v>2520083</v>
      </c>
      <c r="AD235" s="114">
        <f t="shared" si="766"/>
        <v>2594695</v>
      </c>
      <c r="AE235" s="114">
        <f t="shared" si="766"/>
        <v>2489037</v>
      </c>
      <c r="AF235" s="114">
        <f t="shared" si="766"/>
        <v>2596784</v>
      </c>
      <c r="AG235" s="114">
        <f t="shared" ref="AG235:AH235" si="767">AG236+AG248+AG257</f>
        <v>2692113</v>
      </c>
      <c r="AH235" s="114">
        <f t="shared" si="767"/>
        <v>2740776</v>
      </c>
      <c r="AI235" s="114">
        <f t="shared" ref="AI235:AJ235" si="768">AI236+AI248+AI257</f>
        <v>2845271</v>
      </c>
      <c r="AJ235" s="114">
        <f t="shared" si="768"/>
        <v>2890293</v>
      </c>
      <c r="AK235" s="23"/>
      <c r="AL235" s="20">
        <f t="shared" ref="AL235:AT235" si="769">AL236+AL248+AL257</f>
        <v>1197245</v>
      </c>
      <c r="AM235" s="20">
        <f t="shared" si="769"/>
        <v>1211883</v>
      </c>
      <c r="AN235" s="20">
        <f t="shared" si="769"/>
        <v>1224418</v>
      </c>
      <c r="AO235" s="20">
        <f t="shared" si="769"/>
        <v>1790464</v>
      </c>
      <c r="AP235" s="20">
        <f t="shared" si="769"/>
        <v>1951410</v>
      </c>
      <c r="AQ235" s="114">
        <f t="shared" si="769"/>
        <v>2301121</v>
      </c>
      <c r="AR235" s="114">
        <f t="shared" si="769"/>
        <v>2421373</v>
      </c>
      <c r="AS235" s="114">
        <f t="shared" si="769"/>
        <v>2594695</v>
      </c>
      <c r="AT235" s="114">
        <f t="shared" si="769"/>
        <v>2740776</v>
      </c>
      <c r="AU235" s="114">
        <f t="shared" ref="AU235" si="770">AU236+AU248+AU257</f>
        <v>2845271</v>
      </c>
      <c r="AV235" s="148"/>
    </row>
    <row r="236" spans="1:48" ht="13.5" customHeight="1">
      <c r="A236" s="29" t="s">
        <v>8</v>
      </c>
      <c r="B236" s="29" t="s">
        <v>21</v>
      </c>
      <c r="C236" s="26" t="s">
        <v>2</v>
      </c>
      <c r="D236" s="26" t="s">
        <v>16</v>
      </c>
      <c r="F236" s="39" t="str">
        <f>IF(Menu!$G$10="English",A236,B236)</f>
        <v>Passivo Circulante</v>
      </c>
      <c r="G236" s="28" t="str">
        <f>IF(Menu!$G$10="English",C236,D236)</f>
        <v>R$ milhares</v>
      </c>
      <c r="H236" s="114">
        <f t="shared" ref="H236:AF236" si="771">SUM(H237:H247)</f>
        <v>551959</v>
      </c>
      <c r="I236" s="114">
        <f t="shared" si="771"/>
        <v>385010</v>
      </c>
      <c r="J236" s="114">
        <f t="shared" si="771"/>
        <v>482461</v>
      </c>
      <c r="K236" s="114">
        <f t="shared" si="771"/>
        <v>510942</v>
      </c>
      <c r="L236" s="114">
        <f t="shared" si="771"/>
        <v>612108</v>
      </c>
      <c r="M236" s="114">
        <f t="shared" si="771"/>
        <v>613443</v>
      </c>
      <c r="N236" s="114">
        <f t="shared" si="771"/>
        <v>503174</v>
      </c>
      <c r="O236" s="114">
        <f t="shared" si="771"/>
        <v>524829</v>
      </c>
      <c r="P236" s="114">
        <f t="shared" si="771"/>
        <v>531896</v>
      </c>
      <c r="Q236" s="114">
        <f t="shared" si="771"/>
        <v>647469</v>
      </c>
      <c r="R236" s="114">
        <f t="shared" si="771"/>
        <v>665681</v>
      </c>
      <c r="S236" s="114">
        <f t="shared" si="771"/>
        <v>643973</v>
      </c>
      <c r="T236" s="114">
        <f t="shared" si="771"/>
        <v>655501.00000000012</v>
      </c>
      <c r="U236" s="114">
        <f t="shared" si="771"/>
        <v>686081</v>
      </c>
      <c r="V236" s="114">
        <f t="shared" si="771"/>
        <v>601828</v>
      </c>
      <c r="W236" s="114">
        <f t="shared" si="771"/>
        <v>495455</v>
      </c>
      <c r="X236" s="114">
        <f t="shared" si="771"/>
        <v>634557</v>
      </c>
      <c r="Y236" s="114">
        <f t="shared" si="771"/>
        <v>643318</v>
      </c>
      <c r="Z236" s="114">
        <f t="shared" si="771"/>
        <v>685825</v>
      </c>
      <c r="AA236" s="114">
        <f t="shared" si="771"/>
        <v>660094</v>
      </c>
      <c r="AB236" s="114">
        <f t="shared" si="771"/>
        <v>721455</v>
      </c>
      <c r="AC236" s="114">
        <f t="shared" si="771"/>
        <v>750949</v>
      </c>
      <c r="AD236" s="114">
        <f t="shared" si="771"/>
        <v>677526</v>
      </c>
      <c r="AE236" s="114">
        <f t="shared" si="771"/>
        <v>691238</v>
      </c>
      <c r="AF236" s="114">
        <f t="shared" si="771"/>
        <v>730582</v>
      </c>
      <c r="AG236" s="114">
        <f t="shared" ref="AG236:AH236" si="772">SUM(AG237:AG247)</f>
        <v>758956</v>
      </c>
      <c r="AH236" s="114">
        <f t="shared" si="772"/>
        <v>684591</v>
      </c>
      <c r="AI236" s="114">
        <f t="shared" ref="AI236:AJ236" si="773">SUM(AI237:AI247)</f>
        <v>864376.21698000003</v>
      </c>
      <c r="AJ236" s="114">
        <f t="shared" si="773"/>
        <v>846844.30316999997</v>
      </c>
      <c r="AK236" s="23"/>
      <c r="AL236" s="20">
        <f t="shared" ref="AL236:AT236" si="774">SUM(AL237:AL247)</f>
        <v>551959</v>
      </c>
      <c r="AM236" s="20">
        <f t="shared" si="774"/>
        <v>385010</v>
      </c>
      <c r="AN236" s="20">
        <f t="shared" si="774"/>
        <v>482461</v>
      </c>
      <c r="AO236" s="20">
        <f t="shared" si="774"/>
        <v>503174</v>
      </c>
      <c r="AP236" s="20">
        <f t="shared" si="774"/>
        <v>665681</v>
      </c>
      <c r="AQ236" s="114">
        <f t="shared" si="774"/>
        <v>601828</v>
      </c>
      <c r="AR236" s="114">
        <f t="shared" si="774"/>
        <v>685825</v>
      </c>
      <c r="AS236" s="114">
        <f t="shared" si="774"/>
        <v>677526</v>
      </c>
      <c r="AT236" s="114">
        <f t="shared" si="774"/>
        <v>684591</v>
      </c>
      <c r="AU236" s="114">
        <f t="shared" ref="AU236" si="775">SUM(AU237:AU247)</f>
        <v>864376.21698000003</v>
      </c>
      <c r="AV236" s="148"/>
    </row>
    <row r="237" spans="1:48" ht="13.5" customHeight="1">
      <c r="A237" s="26" t="s">
        <v>34</v>
      </c>
      <c r="B237" s="26" t="s">
        <v>30</v>
      </c>
      <c r="C237" s="26" t="s">
        <v>2</v>
      </c>
      <c r="D237" s="26" t="s">
        <v>16</v>
      </c>
      <c r="E237" s="26" t="s">
        <v>300</v>
      </c>
      <c r="F237" s="33" t="str">
        <f>IF(Menu!$G$10="English",A237,B237)</f>
        <v>Fornecedores</v>
      </c>
      <c r="G237" s="27" t="str">
        <f>IF(Menu!$G$10="English",C237,D237)</f>
        <v>R$ milhares</v>
      </c>
      <c r="H237" s="102">
        <v>10441</v>
      </c>
      <c r="I237" s="102">
        <v>17415</v>
      </c>
      <c r="J237" s="102">
        <v>18195</v>
      </c>
      <c r="K237" s="102">
        <v>16841</v>
      </c>
      <c r="L237" s="102">
        <v>16135</v>
      </c>
      <c r="M237" s="102">
        <v>22114</v>
      </c>
      <c r="N237" s="115">
        <v>15697</v>
      </c>
      <c r="O237" s="102">
        <v>22804</v>
      </c>
      <c r="P237" s="102">
        <v>18746</v>
      </c>
      <c r="Q237" s="102">
        <v>23481</v>
      </c>
      <c r="R237" s="102">
        <v>41916</v>
      </c>
      <c r="S237" s="102">
        <v>46807</v>
      </c>
      <c r="T237" s="102">
        <v>54699.084309999998</v>
      </c>
      <c r="U237" s="102">
        <v>39653</v>
      </c>
      <c r="V237" s="102">
        <v>27915</v>
      </c>
      <c r="W237" s="102">
        <v>30945</v>
      </c>
      <c r="X237" s="102">
        <v>49107</v>
      </c>
      <c r="Y237" s="102">
        <v>58903</v>
      </c>
      <c r="Z237" s="102">
        <v>53465</v>
      </c>
      <c r="AA237" s="102">
        <v>41188</v>
      </c>
      <c r="AB237" s="102">
        <v>33947</v>
      </c>
      <c r="AC237" s="102">
        <v>32037</v>
      </c>
      <c r="AD237" s="102">
        <v>43081</v>
      </c>
      <c r="AE237" s="102">
        <v>57076</v>
      </c>
      <c r="AF237" s="102">
        <v>55741</v>
      </c>
      <c r="AG237" s="102">
        <v>47676</v>
      </c>
      <c r="AH237" s="102">
        <v>32589</v>
      </c>
      <c r="AI237" s="102">
        <v>41947</v>
      </c>
      <c r="AJ237" s="102">
        <v>104635</v>
      </c>
      <c r="AK237" s="23"/>
      <c r="AL237" s="21">
        <f t="shared" ref="AL237:AL247" si="776">H237</f>
        <v>10441</v>
      </c>
      <c r="AM237" s="21">
        <f t="shared" ref="AM237:AM247" si="777">I237</f>
        <v>17415</v>
      </c>
      <c r="AN237" s="21">
        <f t="shared" ref="AN237:AN247" si="778">J237</f>
        <v>18195</v>
      </c>
      <c r="AO237" s="21">
        <f t="shared" ref="AO237:AO247" si="779">N237</f>
        <v>15697</v>
      </c>
      <c r="AP237" s="21">
        <f t="shared" ref="AP237:AP247" si="780">R237</f>
        <v>41916</v>
      </c>
      <c r="AQ237" s="102">
        <f t="shared" ref="AQ237:AQ247" si="781">V237</f>
        <v>27915</v>
      </c>
      <c r="AR237" s="102">
        <f t="shared" ref="AR237:AR247" si="782">Z237</f>
        <v>53465</v>
      </c>
      <c r="AS237" s="41">
        <f t="shared" ref="AS237:AS247" si="783">AD237</f>
        <v>43081</v>
      </c>
      <c r="AT237" s="41">
        <f>AH237</f>
        <v>32589</v>
      </c>
      <c r="AU237" s="41">
        <f>AI237</f>
        <v>41947</v>
      </c>
      <c r="AV237" s="148"/>
    </row>
    <row r="238" spans="1:48" ht="13.5" customHeight="1">
      <c r="A238" s="26" t="s">
        <v>130</v>
      </c>
      <c r="B238" s="26" t="s">
        <v>121</v>
      </c>
      <c r="C238" s="26" t="s">
        <v>2</v>
      </c>
      <c r="D238" s="26" t="s">
        <v>16</v>
      </c>
      <c r="E238" s="26" t="s">
        <v>301</v>
      </c>
      <c r="F238" s="33" t="str">
        <f>IF(Menu!$G$10="English",A238,B238)</f>
        <v xml:space="preserve">Contas a pagar por aquisição de imóveis </v>
      </c>
      <c r="G238" s="27" t="str">
        <f>IF(Menu!$G$10="English",C238,D238)</f>
        <v>R$ milhares</v>
      </c>
      <c r="H238" s="102">
        <v>33884</v>
      </c>
      <c r="I238" s="102">
        <v>13982</v>
      </c>
      <c r="J238" s="102">
        <v>39321</v>
      </c>
      <c r="K238" s="102">
        <v>27041</v>
      </c>
      <c r="L238" s="102">
        <v>38534</v>
      </c>
      <c r="M238" s="102">
        <v>36191</v>
      </c>
      <c r="N238" s="115">
        <v>48853</v>
      </c>
      <c r="O238" s="102">
        <v>43052</v>
      </c>
      <c r="P238" s="102">
        <v>37350</v>
      </c>
      <c r="Q238" s="102">
        <v>51821</v>
      </c>
      <c r="R238" s="102">
        <v>50691</v>
      </c>
      <c r="S238" s="102">
        <v>44471</v>
      </c>
      <c r="T238" s="102">
        <v>69233</v>
      </c>
      <c r="U238" s="102">
        <v>37071</v>
      </c>
      <c r="V238" s="102">
        <v>66910</v>
      </c>
      <c r="W238" s="102">
        <v>76370</v>
      </c>
      <c r="X238" s="102">
        <v>61857</v>
      </c>
      <c r="Y238" s="102">
        <v>77983</v>
      </c>
      <c r="Z238" s="102">
        <v>68511</v>
      </c>
      <c r="AA238" s="102">
        <v>67696</v>
      </c>
      <c r="AB238" s="102">
        <v>73958</v>
      </c>
      <c r="AC238" s="102">
        <v>74381</v>
      </c>
      <c r="AD238" s="102">
        <v>87708</v>
      </c>
      <c r="AE238" s="102">
        <v>91664</v>
      </c>
      <c r="AF238" s="102">
        <v>71473</v>
      </c>
      <c r="AG238" s="102">
        <v>84884</v>
      </c>
      <c r="AH238" s="102">
        <v>99695</v>
      </c>
      <c r="AI238" s="102">
        <v>61404</v>
      </c>
      <c r="AJ238" s="102">
        <v>51518</v>
      </c>
      <c r="AK238" s="23"/>
      <c r="AL238" s="21">
        <f t="shared" si="776"/>
        <v>33884</v>
      </c>
      <c r="AM238" s="21">
        <f t="shared" si="777"/>
        <v>13982</v>
      </c>
      <c r="AN238" s="21">
        <f t="shared" si="778"/>
        <v>39321</v>
      </c>
      <c r="AO238" s="21">
        <f t="shared" si="779"/>
        <v>48853</v>
      </c>
      <c r="AP238" s="21">
        <f t="shared" si="780"/>
        <v>50691</v>
      </c>
      <c r="AQ238" s="102">
        <f t="shared" si="781"/>
        <v>66910</v>
      </c>
      <c r="AR238" s="102">
        <f t="shared" si="782"/>
        <v>68511</v>
      </c>
      <c r="AS238" s="41">
        <f t="shared" si="783"/>
        <v>87708</v>
      </c>
      <c r="AT238" s="41">
        <f>AH238</f>
        <v>99695</v>
      </c>
      <c r="AU238" s="41">
        <f>AI238</f>
        <v>61404</v>
      </c>
      <c r="AV238" s="148"/>
    </row>
    <row r="239" spans="1:48" ht="13.5" customHeight="1">
      <c r="A239" s="26" t="s">
        <v>132</v>
      </c>
      <c r="B239" s="26" t="s">
        <v>122</v>
      </c>
      <c r="C239" s="26" t="s">
        <v>2</v>
      </c>
      <c r="D239" s="26" t="s">
        <v>16</v>
      </c>
      <c r="E239" s="26" t="s">
        <v>302</v>
      </c>
      <c r="F239" s="33" t="str">
        <f>IF(Menu!$G$10="English",A239,B239)</f>
        <v>Empréstimos e financiamentos</v>
      </c>
      <c r="G239" s="27" t="str">
        <f>IF(Menu!$G$10="English",C239,D239)</f>
        <v>R$ milhares</v>
      </c>
      <c r="H239" s="102">
        <v>172011</v>
      </c>
      <c r="I239" s="102">
        <v>148416</v>
      </c>
      <c r="J239" s="102">
        <v>88229</v>
      </c>
      <c r="K239" s="102">
        <v>155299</v>
      </c>
      <c r="L239" s="102">
        <v>122879</v>
      </c>
      <c r="M239" s="102">
        <v>173006</v>
      </c>
      <c r="N239" s="115">
        <v>56194</v>
      </c>
      <c r="O239" s="102">
        <v>47647</v>
      </c>
      <c r="P239" s="102">
        <v>50456</v>
      </c>
      <c r="Q239" s="102">
        <v>24785</v>
      </c>
      <c r="R239" s="102">
        <v>6824</v>
      </c>
      <c r="S239" s="102">
        <v>4114</v>
      </c>
      <c r="T239" s="102">
        <v>2857</v>
      </c>
      <c r="U239" s="102">
        <v>21736</v>
      </c>
      <c r="V239" s="102">
        <v>46358</v>
      </c>
      <c r="W239" s="102">
        <v>33162</v>
      </c>
      <c r="X239" s="102">
        <v>47585</v>
      </c>
      <c r="Y239" s="102">
        <v>54640</v>
      </c>
      <c r="Z239" s="102">
        <v>145523</v>
      </c>
      <c r="AA239" s="102">
        <v>115564</v>
      </c>
      <c r="AB239" s="102">
        <v>160138</v>
      </c>
      <c r="AC239" s="102">
        <v>229298</v>
      </c>
      <c r="AD239" s="102">
        <v>125530</v>
      </c>
      <c r="AE239" s="102">
        <v>77407</v>
      </c>
      <c r="AF239" s="102">
        <v>96415</v>
      </c>
      <c r="AG239" s="102">
        <v>107467</v>
      </c>
      <c r="AH239" s="102">
        <v>95459</v>
      </c>
      <c r="AI239" s="102">
        <v>336489</v>
      </c>
      <c r="AJ239" s="102">
        <v>303214</v>
      </c>
      <c r="AK239" s="23"/>
      <c r="AL239" s="21">
        <f t="shared" si="776"/>
        <v>172011</v>
      </c>
      <c r="AM239" s="21">
        <f t="shared" si="777"/>
        <v>148416</v>
      </c>
      <c r="AN239" s="21">
        <f t="shared" si="778"/>
        <v>88229</v>
      </c>
      <c r="AO239" s="21">
        <f t="shared" si="779"/>
        <v>56194</v>
      </c>
      <c r="AP239" s="21">
        <f t="shared" si="780"/>
        <v>6824</v>
      </c>
      <c r="AQ239" s="102">
        <f t="shared" si="781"/>
        <v>46358</v>
      </c>
      <c r="AR239" s="102">
        <f t="shared" si="782"/>
        <v>145523</v>
      </c>
      <c r="AS239" s="41">
        <f t="shared" si="783"/>
        <v>125530</v>
      </c>
      <c r="AT239" s="41">
        <f>AH239</f>
        <v>95459</v>
      </c>
      <c r="AU239" s="41">
        <f>AI239</f>
        <v>336489</v>
      </c>
      <c r="AV239" s="148"/>
    </row>
    <row r="240" spans="1:48" ht="13.5" customHeight="1">
      <c r="A240" s="26" t="s">
        <v>587</v>
      </c>
      <c r="B240" s="26" t="s">
        <v>586</v>
      </c>
      <c r="C240" s="26" t="s">
        <v>2</v>
      </c>
      <c r="D240" s="26" t="s">
        <v>16</v>
      </c>
      <c r="F240" s="33" t="str">
        <f>IF(Menu!$G$10="English",A240,B240)</f>
        <v>Contas a pagar por aquisição sociedade</v>
      </c>
      <c r="G240" s="27" t="str">
        <f>IF(Menu!$G$10="English",C240,D240)</f>
        <v>R$ milhares</v>
      </c>
      <c r="H240" s="102">
        <v>0</v>
      </c>
      <c r="I240" s="102">
        <v>0</v>
      </c>
      <c r="J240" s="102">
        <v>0</v>
      </c>
      <c r="K240" s="102">
        <v>0</v>
      </c>
      <c r="L240" s="102">
        <v>0</v>
      </c>
      <c r="M240" s="102">
        <v>0</v>
      </c>
      <c r="N240" s="102">
        <v>0</v>
      </c>
      <c r="O240" s="102">
        <v>0</v>
      </c>
      <c r="P240" s="102">
        <v>0</v>
      </c>
      <c r="Q240" s="102">
        <v>0</v>
      </c>
      <c r="R240" s="102">
        <v>0</v>
      </c>
      <c r="S240" s="102">
        <v>0</v>
      </c>
      <c r="T240" s="102">
        <v>0</v>
      </c>
      <c r="U240" s="102">
        <v>0</v>
      </c>
      <c r="V240" s="102">
        <v>0</v>
      </c>
      <c r="W240" s="102">
        <v>0</v>
      </c>
      <c r="X240" s="102">
        <v>0</v>
      </c>
      <c r="Y240" s="102">
        <v>0</v>
      </c>
      <c r="Z240" s="102">
        <v>0</v>
      </c>
      <c r="AA240" s="102">
        <v>0</v>
      </c>
      <c r="AB240" s="102">
        <v>0</v>
      </c>
      <c r="AC240" s="102">
        <v>0</v>
      </c>
      <c r="AD240" s="102">
        <v>0</v>
      </c>
      <c r="AE240" s="102">
        <v>0</v>
      </c>
      <c r="AF240" s="102">
        <v>17320</v>
      </c>
      <c r="AG240" s="102">
        <v>17928</v>
      </c>
      <c r="AH240" s="102">
        <v>18385</v>
      </c>
      <c r="AI240" s="102">
        <v>12726</v>
      </c>
      <c r="AJ240" s="102">
        <v>8909</v>
      </c>
      <c r="AK240" s="23"/>
      <c r="AL240" s="102">
        <v>0</v>
      </c>
      <c r="AM240" s="102">
        <v>0</v>
      </c>
      <c r="AN240" s="102">
        <v>0</v>
      </c>
      <c r="AO240" s="102">
        <v>0</v>
      </c>
      <c r="AP240" s="102">
        <v>0</v>
      </c>
      <c r="AQ240" s="102">
        <v>0</v>
      </c>
      <c r="AR240" s="102">
        <v>0</v>
      </c>
      <c r="AS240" s="102">
        <v>0</v>
      </c>
      <c r="AT240" s="41">
        <f>AH240</f>
        <v>18385</v>
      </c>
      <c r="AU240" s="41">
        <f>AI240</f>
        <v>12726</v>
      </c>
      <c r="AV240" s="148"/>
    </row>
    <row r="241" spans="1:48" ht="13.5" customHeight="1">
      <c r="A241" s="26" t="s">
        <v>352</v>
      </c>
      <c r="B241" s="26" t="s">
        <v>347</v>
      </c>
      <c r="C241" s="26" t="s">
        <v>2</v>
      </c>
      <c r="D241" s="26" t="s">
        <v>16</v>
      </c>
      <c r="E241" s="26" t="s">
        <v>303</v>
      </c>
      <c r="F241" s="33" t="str">
        <f>IF(Menu!$G$10="English",A241,B241)</f>
        <v>Impostos e contribuições correntes</v>
      </c>
      <c r="G241" s="27" t="str">
        <f>IF(Menu!$G$10="English",C241,D241)</f>
        <v>R$ milhares</v>
      </c>
      <c r="H241" s="102">
        <v>7650</v>
      </c>
      <c r="I241" s="102">
        <v>7063</v>
      </c>
      <c r="J241" s="102">
        <v>6721</v>
      </c>
      <c r="K241" s="102">
        <v>7699</v>
      </c>
      <c r="L241" s="102">
        <v>12103</v>
      </c>
      <c r="M241" s="102">
        <v>9561</v>
      </c>
      <c r="N241" s="115">
        <v>7714</v>
      </c>
      <c r="O241" s="102">
        <v>7866</v>
      </c>
      <c r="P241" s="102">
        <v>8787</v>
      </c>
      <c r="Q241" s="102">
        <v>10516</v>
      </c>
      <c r="R241" s="102">
        <v>10732</v>
      </c>
      <c r="S241" s="102">
        <v>5263</v>
      </c>
      <c r="T241" s="102">
        <v>5490</v>
      </c>
      <c r="U241" s="102">
        <v>5564</v>
      </c>
      <c r="V241" s="102">
        <v>8232</v>
      </c>
      <c r="W241" s="102">
        <v>6408</v>
      </c>
      <c r="X241" s="102">
        <v>5754</v>
      </c>
      <c r="Y241" s="102">
        <v>6249</v>
      </c>
      <c r="Z241" s="102">
        <v>9493</v>
      </c>
      <c r="AA241" s="102">
        <v>7475</v>
      </c>
      <c r="AB241" s="102">
        <v>8462</v>
      </c>
      <c r="AC241" s="102">
        <v>5388</v>
      </c>
      <c r="AD241" s="102">
        <v>9436</v>
      </c>
      <c r="AE241" s="102">
        <v>8496</v>
      </c>
      <c r="AF241" s="102">
        <v>9351</v>
      </c>
      <c r="AG241" s="102">
        <v>7394</v>
      </c>
      <c r="AH241" s="102">
        <v>8377</v>
      </c>
      <c r="AI241" s="102">
        <v>8167</v>
      </c>
      <c r="AJ241" s="102">
        <v>9157</v>
      </c>
      <c r="AK241" s="23"/>
      <c r="AL241" s="21">
        <f t="shared" si="776"/>
        <v>7650</v>
      </c>
      <c r="AM241" s="21">
        <f t="shared" si="777"/>
        <v>7063</v>
      </c>
      <c r="AN241" s="21">
        <f t="shared" si="778"/>
        <v>6721</v>
      </c>
      <c r="AO241" s="21">
        <f t="shared" si="779"/>
        <v>7714</v>
      </c>
      <c r="AP241" s="21">
        <f t="shared" si="780"/>
        <v>10732</v>
      </c>
      <c r="AQ241" s="102">
        <f t="shared" si="781"/>
        <v>8232</v>
      </c>
      <c r="AR241" s="102">
        <f t="shared" si="782"/>
        <v>9493</v>
      </c>
      <c r="AS241" s="41">
        <f t="shared" si="783"/>
        <v>9436</v>
      </c>
      <c r="AT241" s="41">
        <f>AH241</f>
        <v>8377</v>
      </c>
      <c r="AU241" s="41">
        <f>AI241</f>
        <v>8167</v>
      </c>
      <c r="AV241" s="148"/>
    </row>
    <row r="242" spans="1:48" ht="13.5" customHeight="1">
      <c r="A242" s="26" t="s">
        <v>356</v>
      </c>
      <c r="B242" s="26" t="s">
        <v>348</v>
      </c>
      <c r="C242" s="26" t="s">
        <v>2</v>
      </c>
      <c r="D242" s="26" t="s">
        <v>16</v>
      </c>
      <c r="E242" s="26" t="s">
        <v>304</v>
      </c>
      <c r="F242" s="33" t="str">
        <f>IF(Menu!$G$10="English",A242,B242)</f>
        <v>Impostos e contribuições diferidos</v>
      </c>
      <c r="G242" s="27" t="str">
        <f>IF(Menu!$G$10="English",C242,D242)</f>
        <v>R$ milhares</v>
      </c>
      <c r="H242" s="102">
        <v>7316</v>
      </c>
      <c r="I242" s="102">
        <v>20033</v>
      </c>
      <c r="J242" s="102">
        <v>9143</v>
      </c>
      <c r="K242" s="102">
        <v>8175</v>
      </c>
      <c r="L242" s="102">
        <v>8175</v>
      </c>
      <c r="M242" s="102">
        <v>8877</v>
      </c>
      <c r="N242" s="115">
        <v>7526</v>
      </c>
      <c r="O242" s="102">
        <v>8992</v>
      </c>
      <c r="P242" s="102">
        <v>8233</v>
      </c>
      <c r="Q242" s="102">
        <v>7026</v>
      </c>
      <c r="R242" s="102">
        <v>8302</v>
      </c>
      <c r="S242" s="102">
        <v>7036</v>
      </c>
      <c r="T242" s="102">
        <v>13238</v>
      </c>
      <c r="U242" s="102">
        <v>14331</v>
      </c>
      <c r="V242" s="102">
        <v>13022</v>
      </c>
      <c r="W242" s="102">
        <v>14816</v>
      </c>
      <c r="X242" s="102">
        <v>15248</v>
      </c>
      <c r="Y242" s="102">
        <v>16073</v>
      </c>
      <c r="Z242" s="102">
        <v>18460</v>
      </c>
      <c r="AA242" s="102">
        <v>19113</v>
      </c>
      <c r="AB242" s="102">
        <v>12916</v>
      </c>
      <c r="AC242" s="102">
        <v>13027</v>
      </c>
      <c r="AD242" s="102">
        <v>13568</v>
      </c>
      <c r="AE242" s="102">
        <v>14356</v>
      </c>
      <c r="AF242" s="102">
        <v>14862</v>
      </c>
      <c r="AG242" s="102">
        <v>14721</v>
      </c>
      <c r="AH242" s="102">
        <v>15324</v>
      </c>
      <c r="AI242" s="102">
        <v>16468</v>
      </c>
      <c r="AJ242" s="102">
        <v>16476</v>
      </c>
      <c r="AK242" s="23"/>
      <c r="AL242" s="21">
        <f t="shared" si="776"/>
        <v>7316</v>
      </c>
      <c r="AM242" s="21">
        <f t="shared" si="777"/>
        <v>20033</v>
      </c>
      <c r="AN242" s="21">
        <f t="shared" si="778"/>
        <v>9143</v>
      </c>
      <c r="AO242" s="21">
        <f t="shared" si="779"/>
        <v>7526</v>
      </c>
      <c r="AP242" s="21">
        <f t="shared" si="780"/>
        <v>8302</v>
      </c>
      <c r="AQ242" s="102">
        <f t="shared" si="781"/>
        <v>13022</v>
      </c>
      <c r="AR242" s="102">
        <f t="shared" si="782"/>
        <v>18460</v>
      </c>
      <c r="AS242" s="41">
        <f t="shared" si="783"/>
        <v>13568</v>
      </c>
      <c r="AT242" s="41">
        <f>AH242</f>
        <v>15324</v>
      </c>
      <c r="AU242" s="41">
        <f>AI242</f>
        <v>16468</v>
      </c>
      <c r="AV242" s="148"/>
    </row>
    <row r="243" spans="1:48" ht="13.5" customHeight="1">
      <c r="A243" s="26" t="s">
        <v>135</v>
      </c>
      <c r="B243" s="26" t="s">
        <v>123</v>
      </c>
      <c r="C243" s="26" t="s">
        <v>2</v>
      </c>
      <c r="D243" s="26" t="s">
        <v>16</v>
      </c>
      <c r="E243" s="26" t="s">
        <v>305</v>
      </c>
      <c r="F243" s="33" t="str">
        <f>IF(Menu!$G$10="English",A243,B243)</f>
        <v xml:space="preserve">Adiantamentos de clientes </v>
      </c>
      <c r="G243" s="27" t="str">
        <f>IF(Menu!$G$10="English",C243,D243)</f>
        <v>R$ milhares</v>
      </c>
      <c r="H243" s="102">
        <v>164932</v>
      </c>
      <c r="I243" s="102">
        <v>89006</v>
      </c>
      <c r="J243" s="102">
        <v>135399</v>
      </c>
      <c r="K243" s="102">
        <v>154980</v>
      </c>
      <c r="L243" s="102">
        <v>262475</v>
      </c>
      <c r="M243" s="102">
        <v>251551</v>
      </c>
      <c r="N243" s="115">
        <v>266816</v>
      </c>
      <c r="O243" s="102">
        <v>291410</v>
      </c>
      <c r="P243" s="102">
        <v>299079</v>
      </c>
      <c r="Q243" s="102">
        <v>382920</v>
      </c>
      <c r="R243" s="102">
        <v>414881</v>
      </c>
      <c r="S243" s="102">
        <v>379296</v>
      </c>
      <c r="T243" s="102">
        <v>363550</v>
      </c>
      <c r="U243" s="102">
        <v>464589</v>
      </c>
      <c r="V243" s="102">
        <v>343114</v>
      </c>
      <c r="W243" s="102">
        <v>253738</v>
      </c>
      <c r="X243" s="102">
        <v>288468</v>
      </c>
      <c r="Y243" s="102">
        <v>250387</v>
      </c>
      <c r="Z243" s="102">
        <v>235536</v>
      </c>
      <c r="AA243" s="102">
        <v>298937</v>
      </c>
      <c r="AB243" s="102">
        <v>323602</v>
      </c>
      <c r="AC243" s="102">
        <v>276242</v>
      </c>
      <c r="AD243" s="102">
        <v>289082</v>
      </c>
      <c r="AE243" s="102">
        <v>306985</v>
      </c>
      <c r="AF243" s="102">
        <v>288232</v>
      </c>
      <c r="AG243" s="102">
        <v>296939</v>
      </c>
      <c r="AH243" s="102">
        <v>237745</v>
      </c>
      <c r="AI243" s="102">
        <v>195568</v>
      </c>
      <c r="AJ243" s="102">
        <v>158916</v>
      </c>
      <c r="AK243" s="23"/>
      <c r="AL243" s="21">
        <f t="shared" si="776"/>
        <v>164932</v>
      </c>
      <c r="AM243" s="21">
        <f t="shared" si="777"/>
        <v>89006</v>
      </c>
      <c r="AN243" s="21">
        <f t="shared" si="778"/>
        <v>135399</v>
      </c>
      <c r="AO243" s="21">
        <f t="shared" si="779"/>
        <v>266816</v>
      </c>
      <c r="AP243" s="21">
        <f t="shared" si="780"/>
        <v>414881</v>
      </c>
      <c r="AQ243" s="102">
        <f t="shared" si="781"/>
        <v>343114</v>
      </c>
      <c r="AR243" s="102">
        <f t="shared" si="782"/>
        <v>235536</v>
      </c>
      <c r="AS243" s="41">
        <f t="shared" si="783"/>
        <v>289082</v>
      </c>
      <c r="AT243" s="41">
        <f>AH243</f>
        <v>237745</v>
      </c>
      <c r="AU243" s="41">
        <f>AI243</f>
        <v>195568</v>
      </c>
      <c r="AV243" s="148"/>
    </row>
    <row r="244" spans="1:48" ht="13.5" customHeight="1">
      <c r="A244" s="26" t="s">
        <v>38</v>
      </c>
      <c r="B244" s="26" t="s">
        <v>349</v>
      </c>
      <c r="C244" s="26" t="s">
        <v>2</v>
      </c>
      <c r="D244" s="26" t="s">
        <v>16</v>
      </c>
      <c r="E244" s="26" t="s">
        <v>306</v>
      </c>
      <c r="F244" s="33" t="str">
        <f>IF(Menu!$G$10="English",A244,B244)</f>
        <v>Dividendos propostos</v>
      </c>
      <c r="G244" s="27" t="str">
        <f>IF(Menu!$G$10="English",C244,D244)</f>
        <v>R$ milhares</v>
      </c>
      <c r="H244" s="102"/>
      <c r="I244" s="102"/>
      <c r="J244" s="102">
        <v>0</v>
      </c>
      <c r="K244" s="102">
        <v>0</v>
      </c>
      <c r="L244" s="102">
        <v>0</v>
      </c>
      <c r="M244" s="102">
        <v>0</v>
      </c>
      <c r="N244" s="115">
        <v>1295</v>
      </c>
      <c r="O244" s="102">
        <v>1295</v>
      </c>
      <c r="P244" s="102">
        <v>0</v>
      </c>
      <c r="Q244" s="102" t="s">
        <v>515</v>
      </c>
      <c r="R244" s="102" t="s">
        <v>515</v>
      </c>
      <c r="S244" s="102">
        <v>0</v>
      </c>
      <c r="T244" s="102" t="s">
        <v>367</v>
      </c>
      <c r="U244" s="102" t="s">
        <v>367</v>
      </c>
      <c r="V244" s="102">
        <v>11000</v>
      </c>
      <c r="W244" s="102" t="s">
        <v>367</v>
      </c>
      <c r="X244" s="102">
        <v>33301</v>
      </c>
      <c r="Y244" s="102">
        <v>39799</v>
      </c>
      <c r="Z244" s="102" t="s">
        <v>367</v>
      </c>
      <c r="AA244" s="102">
        <v>0</v>
      </c>
      <c r="AB244" s="102">
        <v>0</v>
      </c>
      <c r="AC244" s="102" t="s">
        <v>367</v>
      </c>
      <c r="AD244" s="102" t="s">
        <v>367</v>
      </c>
      <c r="AE244" s="102">
        <v>0</v>
      </c>
      <c r="AF244" s="102">
        <v>50000</v>
      </c>
      <c r="AG244" s="102">
        <v>0</v>
      </c>
      <c r="AH244" s="102">
        <v>0</v>
      </c>
      <c r="AI244" s="102">
        <v>0</v>
      </c>
      <c r="AJ244" s="102">
        <v>20320.303169999999</v>
      </c>
      <c r="AK244" s="23"/>
      <c r="AL244" s="21">
        <f t="shared" si="776"/>
        <v>0</v>
      </c>
      <c r="AM244" s="21">
        <f t="shared" si="777"/>
        <v>0</v>
      </c>
      <c r="AN244" s="21">
        <f t="shared" si="778"/>
        <v>0</v>
      </c>
      <c r="AO244" s="21">
        <f t="shared" si="779"/>
        <v>1295</v>
      </c>
      <c r="AP244" s="21" t="str">
        <f t="shared" si="780"/>
        <v xml:space="preserve">               -   </v>
      </c>
      <c r="AQ244" s="102">
        <f t="shared" si="781"/>
        <v>11000</v>
      </c>
      <c r="AR244" s="102" t="str">
        <f t="shared" si="782"/>
        <v>-</v>
      </c>
      <c r="AS244" s="41" t="str">
        <f t="shared" si="783"/>
        <v>-</v>
      </c>
      <c r="AT244" s="41">
        <f>AH244</f>
        <v>0</v>
      </c>
      <c r="AU244" s="41">
        <f>AI244</f>
        <v>0</v>
      </c>
      <c r="AV244" s="148"/>
    </row>
    <row r="245" spans="1:48" ht="13.5" customHeight="1">
      <c r="A245" s="26" t="s">
        <v>131</v>
      </c>
      <c r="B245" s="26" t="s">
        <v>350</v>
      </c>
      <c r="C245" s="26" t="s">
        <v>2</v>
      </c>
      <c r="D245" s="26" t="s">
        <v>16</v>
      </c>
      <c r="E245" s="26" t="s">
        <v>307</v>
      </c>
      <c r="F245" s="33" t="str">
        <f>IF(Menu!$G$10="English",A245,B245)</f>
        <v>Provisões CP</v>
      </c>
      <c r="G245" s="27" t="str">
        <f>IF(Menu!$G$10="English",C245,D245)</f>
        <v>R$ milhares</v>
      </c>
      <c r="H245" s="102"/>
      <c r="I245" s="102"/>
      <c r="J245" s="102">
        <v>46285</v>
      </c>
      <c r="K245" s="102">
        <v>54244</v>
      </c>
      <c r="L245" s="102">
        <v>55863</v>
      </c>
      <c r="M245" s="102">
        <v>59917</v>
      </c>
      <c r="N245" s="115">
        <v>52375</v>
      </c>
      <c r="O245" s="102">
        <v>57914</v>
      </c>
      <c r="P245" s="102">
        <v>64421</v>
      </c>
      <c r="Q245" s="102">
        <v>67187</v>
      </c>
      <c r="R245" s="102">
        <v>65786</v>
      </c>
      <c r="S245" s="102">
        <v>86860</v>
      </c>
      <c r="T245" s="102">
        <v>77443</v>
      </c>
      <c r="U245" s="102">
        <v>80087</v>
      </c>
      <c r="V245" s="102">
        <v>67587</v>
      </c>
      <c r="W245" s="102">
        <v>61946</v>
      </c>
      <c r="X245" s="102">
        <v>76790</v>
      </c>
      <c r="Y245" s="102">
        <v>53015</v>
      </c>
      <c r="Z245" s="102">
        <v>58757</v>
      </c>
      <c r="AA245" s="102">
        <v>59234</v>
      </c>
      <c r="AB245" s="102">
        <v>62837</v>
      </c>
      <c r="AC245" s="102">
        <v>61794</v>
      </c>
      <c r="AD245" s="102">
        <v>56629</v>
      </c>
      <c r="AE245" s="102">
        <v>61266</v>
      </c>
      <c r="AF245" s="102">
        <v>71626</v>
      </c>
      <c r="AG245" s="102">
        <v>82086</v>
      </c>
      <c r="AH245" s="102">
        <v>83648</v>
      </c>
      <c r="AI245" s="102">
        <v>96437</v>
      </c>
      <c r="AJ245" s="102">
        <v>96043</v>
      </c>
      <c r="AK245" s="14"/>
      <c r="AL245" s="21">
        <f t="shared" si="776"/>
        <v>0</v>
      </c>
      <c r="AM245" s="21">
        <f t="shared" si="777"/>
        <v>0</v>
      </c>
      <c r="AN245" s="21">
        <f t="shared" si="778"/>
        <v>46285</v>
      </c>
      <c r="AO245" s="21">
        <f t="shared" si="779"/>
        <v>52375</v>
      </c>
      <c r="AP245" s="21">
        <f t="shared" si="780"/>
        <v>65786</v>
      </c>
      <c r="AQ245" s="102">
        <f t="shared" si="781"/>
        <v>67587</v>
      </c>
      <c r="AR245" s="102">
        <f t="shared" si="782"/>
        <v>58757</v>
      </c>
      <c r="AS245" s="41">
        <f t="shared" si="783"/>
        <v>56629</v>
      </c>
      <c r="AT245" s="41">
        <f>AH245</f>
        <v>83648</v>
      </c>
      <c r="AU245" s="41">
        <f>AI245</f>
        <v>96437</v>
      </c>
      <c r="AV245" s="148"/>
    </row>
    <row r="246" spans="1:48" ht="13.5" customHeight="1">
      <c r="A246" s="26" t="s">
        <v>32</v>
      </c>
      <c r="B246" s="26" t="s">
        <v>351</v>
      </c>
      <c r="C246" s="26" t="s">
        <v>2</v>
      </c>
      <c r="D246" s="26" t="s">
        <v>16</v>
      </c>
      <c r="E246" s="26" t="s">
        <v>308</v>
      </c>
      <c r="F246" s="33" t="str">
        <f>IF(Menu!$G$10="English",A246,B246)</f>
        <v>Partes relacionadas</v>
      </c>
      <c r="G246" s="27" t="str">
        <f>IF(Menu!$G$10="English",C246,D246)</f>
        <v>R$ milhares</v>
      </c>
      <c r="H246" s="102">
        <v>136464</v>
      </c>
      <c r="I246" s="102">
        <v>77639</v>
      </c>
      <c r="J246" s="102">
        <v>118314</v>
      </c>
      <c r="K246" s="102">
        <v>71283</v>
      </c>
      <c r="L246" s="102">
        <v>76266</v>
      </c>
      <c r="M246" s="102">
        <v>30853</v>
      </c>
      <c r="N246" s="115">
        <v>29289</v>
      </c>
      <c r="O246" s="102">
        <v>29489</v>
      </c>
      <c r="P246" s="102">
        <v>31451</v>
      </c>
      <c r="Q246" s="102">
        <v>35102</v>
      </c>
      <c r="R246" s="102">
        <v>35984</v>
      </c>
      <c r="S246" s="102">
        <v>40148</v>
      </c>
      <c r="T246" s="102">
        <v>31425.915690000002</v>
      </c>
      <c r="U246" s="102">
        <v>1619</v>
      </c>
      <c r="V246" s="102">
        <v>1539</v>
      </c>
      <c r="W246" s="102">
        <v>1812</v>
      </c>
      <c r="X246" s="102">
        <v>27160</v>
      </c>
      <c r="Y246" s="102">
        <v>33242</v>
      </c>
      <c r="Z246" s="102">
        <v>43406</v>
      </c>
      <c r="AA246" s="102">
        <v>9944</v>
      </c>
      <c r="AB246" s="102">
        <v>6838</v>
      </c>
      <c r="AC246" s="102">
        <v>13963</v>
      </c>
      <c r="AD246" s="102">
        <v>18056</v>
      </c>
      <c r="AE246" s="102">
        <v>17317</v>
      </c>
      <c r="AF246" s="102">
        <v>21907</v>
      </c>
      <c r="AG246" s="102">
        <v>31289</v>
      </c>
      <c r="AH246" s="102">
        <v>57945</v>
      </c>
      <c r="AI246" s="102">
        <v>61016.216980000005</v>
      </c>
      <c r="AJ246" s="102">
        <v>43129</v>
      </c>
      <c r="AK246" s="14"/>
      <c r="AL246" s="21">
        <f t="shared" si="776"/>
        <v>136464</v>
      </c>
      <c r="AM246" s="21">
        <f t="shared" si="777"/>
        <v>77639</v>
      </c>
      <c r="AN246" s="21">
        <f t="shared" si="778"/>
        <v>118314</v>
      </c>
      <c r="AO246" s="21">
        <f t="shared" si="779"/>
        <v>29289</v>
      </c>
      <c r="AP246" s="21">
        <f t="shared" si="780"/>
        <v>35984</v>
      </c>
      <c r="AQ246" s="102">
        <f t="shared" si="781"/>
        <v>1539</v>
      </c>
      <c r="AR246" s="102">
        <f t="shared" si="782"/>
        <v>43406</v>
      </c>
      <c r="AS246" s="41">
        <f t="shared" si="783"/>
        <v>18056</v>
      </c>
      <c r="AT246" s="41">
        <f>AH246</f>
        <v>57945</v>
      </c>
      <c r="AU246" s="41">
        <f>AI246</f>
        <v>61016.216980000005</v>
      </c>
      <c r="AV246" s="148"/>
    </row>
    <row r="247" spans="1:48" ht="13.5" customHeight="1">
      <c r="A247" s="26" t="s">
        <v>134</v>
      </c>
      <c r="B247" s="26" t="s">
        <v>31</v>
      </c>
      <c r="C247" s="26" t="s">
        <v>2</v>
      </c>
      <c r="D247" s="26" t="s">
        <v>16</v>
      </c>
      <c r="E247" s="26" t="s">
        <v>309</v>
      </c>
      <c r="F247" s="33" t="str">
        <f>IF(Menu!$G$10="English",A247,B247)</f>
        <v>Demais contas a pagar</v>
      </c>
      <c r="G247" s="27" t="str">
        <f>IF(Menu!$G$10="English",C247,D247)</f>
        <v>R$ milhares</v>
      </c>
      <c r="H247" s="102">
        <v>19261</v>
      </c>
      <c r="I247" s="102">
        <v>11456</v>
      </c>
      <c r="J247" s="102">
        <v>20854</v>
      </c>
      <c r="K247" s="102">
        <v>15380</v>
      </c>
      <c r="L247" s="102">
        <v>19678</v>
      </c>
      <c r="M247" s="102">
        <v>21373</v>
      </c>
      <c r="N247" s="115">
        <v>17415</v>
      </c>
      <c r="O247" s="102">
        <v>14360</v>
      </c>
      <c r="P247" s="102">
        <v>13373</v>
      </c>
      <c r="Q247" s="102">
        <v>44631</v>
      </c>
      <c r="R247" s="102">
        <v>30565</v>
      </c>
      <c r="S247" s="102">
        <v>29978</v>
      </c>
      <c r="T247" s="102">
        <v>37565</v>
      </c>
      <c r="U247" s="102">
        <v>21431</v>
      </c>
      <c r="V247" s="102">
        <v>16151</v>
      </c>
      <c r="W247" s="102">
        <v>16258</v>
      </c>
      <c r="X247" s="102">
        <v>29287</v>
      </c>
      <c r="Y247" s="102">
        <v>53027</v>
      </c>
      <c r="Z247" s="102">
        <v>52674</v>
      </c>
      <c r="AA247" s="102">
        <v>40943</v>
      </c>
      <c r="AB247" s="102">
        <v>38757</v>
      </c>
      <c r="AC247" s="102">
        <v>44819</v>
      </c>
      <c r="AD247" s="102">
        <v>34436</v>
      </c>
      <c r="AE247" s="102">
        <v>56671</v>
      </c>
      <c r="AF247" s="102">
        <v>33655</v>
      </c>
      <c r="AG247" s="102">
        <v>68572</v>
      </c>
      <c r="AH247" s="102">
        <v>35424</v>
      </c>
      <c r="AI247" s="102">
        <v>34154</v>
      </c>
      <c r="AJ247" s="102">
        <v>34527</v>
      </c>
      <c r="AK247" s="14"/>
      <c r="AL247" s="21">
        <f t="shared" si="776"/>
        <v>19261</v>
      </c>
      <c r="AM247" s="21">
        <f t="shared" si="777"/>
        <v>11456</v>
      </c>
      <c r="AN247" s="21">
        <f t="shared" si="778"/>
        <v>20854</v>
      </c>
      <c r="AO247" s="21">
        <f t="shared" si="779"/>
        <v>17415</v>
      </c>
      <c r="AP247" s="21">
        <f t="shared" si="780"/>
        <v>30565</v>
      </c>
      <c r="AQ247" s="102">
        <f t="shared" si="781"/>
        <v>16151</v>
      </c>
      <c r="AR247" s="102">
        <f t="shared" si="782"/>
        <v>52674</v>
      </c>
      <c r="AS247" s="41">
        <f t="shared" si="783"/>
        <v>34436</v>
      </c>
      <c r="AT247" s="41">
        <f>AH247</f>
        <v>35424</v>
      </c>
      <c r="AU247" s="41">
        <f>AI247</f>
        <v>34154</v>
      </c>
      <c r="AV247" s="148"/>
    </row>
    <row r="248" spans="1:48" ht="13.5" customHeight="1">
      <c r="A248" s="29" t="s">
        <v>25</v>
      </c>
      <c r="B248" s="29" t="s">
        <v>26</v>
      </c>
      <c r="C248" s="26" t="s">
        <v>2</v>
      </c>
      <c r="D248" s="26" t="s">
        <v>16</v>
      </c>
      <c r="F248" s="39" t="str">
        <f>IF(Menu!$G$10="English",A248,B248)</f>
        <v>Passivo Não Circulante</v>
      </c>
      <c r="G248" s="28" t="str">
        <f>IF(Menu!$G$10="English",C248,D248)</f>
        <v>R$ milhares</v>
      </c>
      <c r="H248" s="114">
        <f t="shared" ref="H248:O248" si="784">SUM(H250:H255)</f>
        <v>181278</v>
      </c>
      <c r="I248" s="114">
        <f t="shared" si="784"/>
        <v>328248</v>
      </c>
      <c r="J248" s="114">
        <f t="shared" si="784"/>
        <v>241596</v>
      </c>
      <c r="K248" s="114">
        <f t="shared" si="784"/>
        <v>197165</v>
      </c>
      <c r="L248" s="114">
        <f t="shared" si="784"/>
        <v>224597</v>
      </c>
      <c r="M248" s="114">
        <f t="shared" si="784"/>
        <v>171482</v>
      </c>
      <c r="N248" s="114">
        <f t="shared" si="784"/>
        <v>88616</v>
      </c>
      <c r="O248" s="114">
        <f t="shared" si="784"/>
        <v>107175</v>
      </c>
      <c r="P248" s="114">
        <f t="shared" ref="P248:Q248" si="785">SUM(P250:P255)</f>
        <v>102371</v>
      </c>
      <c r="Q248" s="114">
        <f t="shared" si="785"/>
        <v>94648</v>
      </c>
      <c r="R248" s="114">
        <f t="shared" ref="R248:S248" si="786">SUM(R250:R255)</f>
        <v>86707</v>
      </c>
      <c r="S248" s="114">
        <f t="shared" si="786"/>
        <v>110394</v>
      </c>
      <c r="T248" s="114">
        <f t="shared" ref="T248:U248" si="787">SUM(T250:T255)</f>
        <v>150269</v>
      </c>
      <c r="U248" s="114">
        <f t="shared" si="787"/>
        <v>213695</v>
      </c>
      <c r="V248" s="114">
        <f t="shared" ref="V248:AB248" si="788">SUM(V249:V255)</f>
        <v>404080</v>
      </c>
      <c r="W248" s="114">
        <f t="shared" si="788"/>
        <v>500935</v>
      </c>
      <c r="X248" s="114">
        <f t="shared" si="788"/>
        <v>475492</v>
      </c>
      <c r="Y248" s="114">
        <f t="shared" si="788"/>
        <v>530427</v>
      </c>
      <c r="Z248" s="114">
        <f t="shared" si="788"/>
        <v>410844</v>
      </c>
      <c r="AA248" s="114">
        <f t="shared" si="788"/>
        <v>423398</v>
      </c>
      <c r="AB248" s="114">
        <f t="shared" si="788"/>
        <v>447100</v>
      </c>
      <c r="AC248" s="114">
        <f t="shared" ref="AC248:AD248" si="789">SUM(AC249:AC255)</f>
        <v>430152</v>
      </c>
      <c r="AD248" s="114">
        <f t="shared" si="789"/>
        <v>549202</v>
      </c>
      <c r="AE248" s="114">
        <f t="shared" ref="AE248:AF248" si="790">SUM(AE249:AE255)</f>
        <v>570948</v>
      </c>
      <c r="AF248" s="114">
        <f t="shared" si="790"/>
        <v>648556</v>
      </c>
      <c r="AG248" s="114">
        <f t="shared" ref="AG248:AH248" si="791">SUM(AG249:AG255)</f>
        <v>687724</v>
      </c>
      <c r="AH248" s="114">
        <f t="shared" si="791"/>
        <v>839927</v>
      </c>
      <c r="AI248" s="114">
        <f t="shared" ref="AI248" si="792">SUM(AI249:AI255)</f>
        <v>743694</v>
      </c>
      <c r="AJ248" s="114">
        <f>SUM(AJ249:AJ255)</f>
        <v>822523</v>
      </c>
      <c r="AK248" s="14"/>
      <c r="AL248" s="20">
        <f>SUM(AL250:AL255)</f>
        <v>181278</v>
      </c>
      <c r="AM248" s="20">
        <f>SUM(AM250:AM255)</f>
        <v>328248</v>
      </c>
      <c r="AN248" s="20">
        <f>SUM(AN250:AN255)</f>
        <v>241596</v>
      </c>
      <c r="AO248" s="20">
        <f>SUM(AO250:AO255)</f>
        <v>88616</v>
      </c>
      <c r="AP248" s="20">
        <f>SUM(AP250:AP255)</f>
        <v>86707</v>
      </c>
      <c r="AQ248" s="114">
        <f>SUM(AQ249:AQ255)</f>
        <v>404080</v>
      </c>
      <c r="AR248" s="114">
        <f>SUM(AR249:AR255)</f>
        <v>410844</v>
      </c>
      <c r="AS248" s="114">
        <f>SUM(AS249:AS255)</f>
        <v>549202</v>
      </c>
      <c r="AT248" s="114">
        <f>SUM(AT249:AT255)</f>
        <v>839927</v>
      </c>
      <c r="AU248" s="114">
        <f>SUM(AU249:AU255)</f>
        <v>743694</v>
      </c>
      <c r="AV248" s="148"/>
    </row>
    <row r="249" spans="1:48" ht="13.5" customHeight="1">
      <c r="A249" s="26" t="s">
        <v>539</v>
      </c>
      <c r="B249" s="26" t="s">
        <v>538</v>
      </c>
      <c r="C249" s="26" t="s">
        <v>2</v>
      </c>
      <c r="D249" s="26" t="s">
        <v>16</v>
      </c>
      <c r="F249" s="33" t="str">
        <f>IF(Menu!$G$10="English",A249,B249)</f>
        <v>Adiantamentos de clientes</v>
      </c>
      <c r="G249" s="27" t="str">
        <f>IF(Menu!$G$10="English",C249,D249)</f>
        <v>R$ milhares</v>
      </c>
      <c r="H249" s="102"/>
      <c r="I249" s="102"/>
      <c r="J249" s="102"/>
      <c r="K249" s="102"/>
      <c r="L249" s="102"/>
      <c r="M249" s="102"/>
      <c r="N249" s="115"/>
      <c r="O249" s="102"/>
      <c r="P249" s="102"/>
      <c r="Q249" s="102"/>
      <c r="R249" s="102"/>
      <c r="S249" s="102"/>
      <c r="T249" s="102"/>
      <c r="U249" s="102"/>
      <c r="V249" s="102">
        <v>169379</v>
      </c>
      <c r="W249" s="102">
        <v>232869</v>
      </c>
      <c r="X249" s="102">
        <v>153250</v>
      </c>
      <c r="Y249" s="102">
        <v>105574</v>
      </c>
      <c r="Z249" s="102">
        <v>78795</v>
      </c>
      <c r="AA249" s="102">
        <v>82079</v>
      </c>
      <c r="AB249" s="102">
        <v>131425</v>
      </c>
      <c r="AC249" s="102">
        <v>162082</v>
      </c>
      <c r="AD249" s="102">
        <v>156039</v>
      </c>
      <c r="AE249" s="102">
        <v>145592</v>
      </c>
      <c r="AF249" s="102">
        <v>135216</v>
      </c>
      <c r="AG249" s="102">
        <v>115478</v>
      </c>
      <c r="AH249" s="102">
        <v>134855</v>
      </c>
      <c r="AI249" s="102">
        <v>154991</v>
      </c>
      <c r="AJ249" s="102">
        <v>124775</v>
      </c>
      <c r="AK249" s="14"/>
      <c r="AL249" s="21">
        <f t="shared" ref="AL249" si="793">H249</f>
        <v>0</v>
      </c>
      <c r="AM249" s="21">
        <f t="shared" ref="AM249" si="794">I249</f>
        <v>0</v>
      </c>
      <c r="AN249" s="21">
        <f t="shared" ref="AN249" si="795">J249</f>
        <v>0</v>
      </c>
      <c r="AO249" s="21">
        <f t="shared" ref="AO249:AO255" si="796">N249</f>
        <v>0</v>
      </c>
      <c r="AP249" s="21">
        <f t="shared" ref="AP249:AP255" si="797">R249</f>
        <v>0</v>
      </c>
      <c r="AQ249" s="102">
        <f t="shared" ref="AQ249:AQ255" si="798">V249</f>
        <v>169379</v>
      </c>
      <c r="AR249" s="102">
        <f t="shared" ref="AR249:AR255" si="799">Z249</f>
        <v>78795</v>
      </c>
      <c r="AS249" s="41">
        <f t="shared" ref="AS249:AS255" si="800">AD249</f>
        <v>156039</v>
      </c>
      <c r="AT249" s="41">
        <f>AH249</f>
        <v>134855</v>
      </c>
      <c r="AU249" s="41">
        <f>AI249</f>
        <v>154991</v>
      </c>
      <c r="AV249" s="148"/>
    </row>
    <row r="250" spans="1:48" ht="13.5" customHeight="1">
      <c r="A250" s="26" t="s">
        <v>130</v>
      </c>
      <c r="B250" s="26" t="s">
        <v>121</v>
      </c>
      <c r="C250" s="26" t="s">
        <v>2</v>
      </c>
      <c r="D250" s="26" t="s">
        <v>16</v>
      </c>
      <c r="E250" s="26" t="s">
        <v>310</v>
      </c>
      <c r="F250" s="33" t="str">
        <f>IF(Menu!$G$10="English",A250,B250)</f>
        <v xml:space="preserve">Contas a pagar por aquisição de imóveis </v>
      </c>
      <c r="G250" s="27" t="str">
        <f>IF(Menu!$G$10="English",C250,D250)</f>
        <v>R$ milhares</v>
      </c>
      <c r="H250" s="102">
        <f>15451+9133+807</f>
        <v>25391</v>
      </c>
      <c r="I250" s="102">
        <f>141088+1217</f>
        <v>142305</v>
      </c>
      <c r="J250" s="102">
        <v>35754</v>
      </c>
      <c r="K250" s="102">
        <v>34065</v>
      </c>
      <c r="L250" s="102">
        <v>32614</v>
      </c>
      <c r="M250" s="102">
        <v>33757</v>
      </c>
      <c r="N250" s="115">
        <v>24097</v>
      </c>
      <c r="O250" s="102">
        <v>40447</v>
      </c>
      <c r="P250" s="102">
        <v>42593</v>
      </c>
      <c r="Q250" s="102">
        <v>41552</v>
      </c>
      <c r="R250" s="102">
        <v>41028</v>
      </c>
      <c r="S250" s="102">
        <v>39518</v>
      </c>
      <c r="T250" s="102">
        <v>26193</v>
      </c>
      <c r="U250" s="102">
        <v>56293</v>
      </c>
      <c r="V250" s="102">
        <v>72730</v>
      </c>
      <c r="W250" s="102">
        <v>74417</v>
      </c>
      <c r="X250" s="102">
        <v>76364</v>
      </c>
      <c r="Y250" s="102">
        <v>148322</v>
      </c>
      <c r="Z250" s="102">
        <v>141713</v>
      </c>
      <c r="AA250" s="102">
        <v>120699</v>
      </c>
      <c r="AB250" s="102">
        <v>105318</v>
      </c>
      <c r="AC250" s="102">
        <v>100258</v>
      </c>
      <c r="AD250" s="102">
        <v>103397</v>
      </c>
      <c r="AE250" s="102">
        <v>100253</v>
      </c>
      <c r="AF250" s="102">
        <v>93357</v>
      </c>
      <c r="AG250" s="102">
        <v>88953</v>
      </c>
      <c r="AH250" s="102">
        <v>119689</v>
      </c>
      <c r="AI250" s="102">
        <v>138931</v>
      </c>
      <c r="AJ250" s="102">
        <v>103565</v>
      </c>
      <c r="AK250" s="14"/>
      <c r="AL250" s="21">
        <f>H250</f>
        <v>25391</v>
      </c>
      <c r="AM250" s="21">
        <f>I250</f>
        <v>142305</v>
      </c>
      <c r="AN250" s="21">
        <f>J250</f>
        <v>35754</v>
      </c>
      <c r="AO250" s="21">
        <f t="shared" si="796"/>
        <v>24097</v>
      </c>
      <c r="AP250" s="21">
        <f t="shared" si="797"/>
        <v>41028</v>
      </c>
      <c r="AQ250" s="102">
        <f t="shared" si="798"/>
        <v>72730</v>
      </c>
      <c r="AR250" s="102">
        <f t="shared" si="799"/>
        <v>141713</v>
      </c>
      <c r="AS250" s="41">
        <f t="shared" si="800"/>
        <v>103397</v>
      </c>
      <c r="AT250" s="41">
        <f>AH250</f>
        <v>119689</v>
      </c>
      <c r="AU250" s="41">
        <f>AI250</f>
        <v>138931</v>
      </c>
      <c r="AV250" s="148"/>
    </row>
    <row r="251" spans="1:48" ht="13.5" customHeight="1">
      <c r="A251" s="26" t="s">
        <v>589</v>
      </c>
      <c r="B251" s="26" t="s">
        <v>588</v>
      </c>
      <c r="C251" s="26" t="s">
        <v>2</v>
      </c>
      <c r="D251" s="26" t="s">
        <v>16</v>
      </c>
      <c r="F251" s="33" t="str">
        <f>IF(Menu!$G$10="English",A251,B251)</f>
        <v>Contas a pagar por aquisição sociedade LP</v>
      </c>
      <c r="G251" s="27" t="str">
        <f>IF(Menu!$G$10="English",C251,D251)</f>
        <v>R$ milhares</v>
      </c>
      <c r="H251" s="102">
        <v>0</v>
      </c>
      <c r="I251" s="102">
        <v>0</v>
      </c>
      <c r="J251" s="102">
        <v>0</v>
      </c>
      <c r="K251" s="102">
        <v>0</v>
      </c>
      <c r="L251" s="102">
        <v>0</v>
      </c>
      <c r="M251" s="102">
        <v>0</v>
      </c>
      <c r="N251" s="102">
        <v>0</v>
      </c>
      <c r="O251" s="102">
        <v>0</v>
      </c>
      <c r="P251" s="102">
        <v>0</v>
      </c>
      <c r="Q251" s="102">
        <v>0</v>
      </c>
      <c r="R251" s="102">
        <v>0</v>
      </c>
      <c r="S251" s="102">
        <v>0</v>
      </c>
      <c r="T251" s="102">
        <v>0</v>
      </c>
      <c r="U251" s="102">
        <v>0</v>
      </c>
      <c r="V251" s="102">
        <v>0</v>
      </c>
      <c r="W251" s="102">
        <v>0</v>
      </c>
      <c r="X251" s="102">
        <v>0</v>
      </c>
      <c r="Y251" s="102">
        <v>0</v>
      </c>
      <c r="Z251" s="102">
        <v>0</v>
      </c>
      <c r="AA251" s="102">
        <v>0</v>
      </c>
      <c r="AB251" s="102">
        <v>0</v>
      </c>
      <c r="AC251" s="102">
        <v>0</v>
      </c>
      <c r="AD251" s="102">
        <v>0</v>
      </c>
      <c r="AE251" s="102">
        <v>0</v>
      </c>
      <c r="AF251" s="102">
        <v>16488</v>
      </c>
      <c r="AG251" s="102">
        <v>11949</v>
      </c>
      <c r="AH251" s="102">
        <v>7579</v>
      </c>
      <c r="AI251" s="102">
        <v>7209</v>
      </c>
      <c r="AJ251" s="102">
        <v>7052</v>
      </c>
      <c r="AK251" s="14"/>
      <c r="AL251" s="102">
        <v>0</v>
      </c>
      <c r="AM251" s="102">
        <v>0</v>
      </c>
      <c r="AN251" s="102">
        <v>0</v>
      </c>
      <c r="AO251" s="102">
        <v>0</v>
      </c>
      <c r="AP251" s="102">
        <v>0</v>
      </c>
      <c r="AQ251" s="102">
        <v>0</v>
      </c>
      <c r="AR251" s="102">
        <v>0</v>
      </c>
      <c r="AS251" s="102">
        <v>0</v>
      </c>
      <c r="AT251" s="41">
        <f>AH251</f>
        <v>7579</v>
      </c>
      <c r="AU251" s="41">
        <f>AI251</f>
        <v>7209</v>
      </c>
      <c r="AV251" s="148"/>
    </row>
    <row r="252" spans="1:48" ht="13.5" customHeight="1">
      <c r="A252" s="26" t="s">
        <v>131</v>
      </c>
      <c r="B252" s="26" t="s">
        <v>124</v>
      </c>
      <c r="C252" s="26" t="s">
        <v>2</v>
      </c>
      <c r="D252" s="26" t="s">
        <v>16</v>
      </c>
      <c r="E252" s="26" t="s">
        <v>311</v>
      </c>
      <c r="F252" s="33" t="str">
        <f>IF(Menu!$G$10="English",A252,B252)</f>
        <v>Provisões</v>
      </c>
      <c r="G252" s="27" t="str">
        <f>IF(Menu!$G$10="English",C252,D252)</f>
        <v>R$ milhares</v>
      </c>
      <c r="H252" s="102">
        <v>55699</v>
      </c>
      <c r="I252" s="102">
        <v>75506</v>
      </c>
      <c r="J252" s="102">
        <v>22741</v>
      </c>
      <c r="K252" s="102">
        <v>24417</v>
      </c>
      <c r="L252" s="102">
        <v>27096</v>
      </c>
      <c r="M252" s="102">
        <v>26486</v>
      </c>
      <c r="N252" s="115">
        <v>26394</v>
      </c>
      <c r="O252" s="102">
        <v>27017</v>
      </c>
      <c r="P252" s="102">
        <v>27865</v>
      </c>
      <c r="Q252" s="102">
        <v>26822</v>
      </c>
      <c r="R252" s="102">
        <v>25387</v>
      </c>
      <c r="S252" s="102">
        <v>25828</v>
      </c>
      <c r="T252" s="102">
        <v>26205</v>
      </c>
      <c r="U252" s="102">
        <v>29324</v>
      </c>
      <c r="V252" s="102">
        <v>31543</v>
      </c>
      <c r="W252" s="102">
        <v>27573</v>
      </c>
      <c r="X252" s="102">
        <v>41001</v>
      </c>
      <c r="Y252" s="102">
        <v>34329</v>
      </c>
      <c r="Z252" s="102">
        <v>33793</v>
      </c>
      <c r="AA252" s="102">
        <v>30297</v>
      </c>
      <c r="AB252" s="102">
        <v>27762</v>
      </c>
      <c r="AC252" s="102">
        <v>30103</v>
      </c>
      <c r="AD252" s="102">
        <v>27757</v>
      </c>
      <c r="AE252" s="102">
        <v>26994</v>
      </c>
      <c r="AF252" s="102">
        <v>32105</v>
      </c>
      <c r="AG252" s="102">
        <v>33945</v>
      </c>
      <c r="AH252" s="102">
        <v>35210</v>
      </c>
      <c r="AI252" s="102">
        <v>40939</v>
      </c>
      <c r="AJ252" s="102">
        <v>42130</v>
      </c>
      <c r="AK252" s="23"/>
      <c r="AL252" s="21">
        <f>H252</f>
        <v>55699</v>
      </c>
      <c r="AM252" s="21">
        <f>I252</f>
        <v>75506</v>
      </c>
      <c r="AN252" s="21">
        <f>J252</f>
        <v>22741</v>
      </c>
      <c r="AO252" s="21">
        <f t="shared" si="796"/>
        <v>26394</v>
      </c>
      <c r="AP252" s="21">
        <f t="shared" si="797"/>
        <v>25387</v>
      </c>
      <c r="AQ252" s="102">
        <f t="shared" si="798"/>
        <v>31543</v>
      </c>
      <c r="AR252" s="102">
        <f t="shared" si="799"/>
        <v>33793</v>
      </c>
      <c r="AS252" s="41">
        <f t="shared" si="800"/>
        <v>27757</v>
      </c>
      <c r="AT252" s="41">
        <f>AH252</f>
        <v>35210</v>
      </c>
      <c r="AU252" s="41">
        <f>AI252</f>
        <v>40939</v>
      </c>
      <c r="AV252" s="148"/>
    </row>
    <row r="253" spans="1:48" ht="13.5" customHeight="1">
      <c r="A253" s="26" t="s">
        <v>132</v>
      </c>
      <c r="B253" s="26" t="s">
        <v>122</v>
      </c>
      <c r="C253" s="26" t="s">
        <v>2</v>
      </c>
      <c r="D253" s="26" t="s">
        <v>16</v>
      </c>
      <c r="E253" s="26" t="s">
        <v>312</v>
      </c>
      <c r="F253" s="33" t="str">
        <f>IF(Menu!$G$10="English",A253,B253)</f>
        <v>Empréstimos e financiamentos</v>
      </c>
      <c r="G253" s="27" t="str">
        <f>IF(Menu!$G$10="English",C253,D253)</f>
        <v>R$ milhares</v>
      </c>
      <c r="H253" s="102">
        <v>79364</v>
      </c>
      <c r="I253" s="102">
        <v>105371</v>
      </c>
      <c r="J253" s="102">
        <v>167025</v>
      </c>
      <c r="K253" s="102">
        <v>122285</v>
      </c>
      <c r="L253" s="102">
        <v>147367</v>
      </c>
      <c r="M253" s="102">
        <v>94979</v>
      </c>
      <c r="N253" s="115">
        <v>23039</v>
      </c>
      <c r="O253" s="102">
        <v>25755</v>
      </c>
      <c r="P253" s="102">
        <v>16631</v>
      </c>
      <c r="Q253" s="102">
        <v>10219</v>
      </c>
      <c r="R253" s="102">
        <v>5610</v>
      </c>
      <c r="S253" s="102">
        <v>24834</v>
      </c>
      <c r="T253" s="102">
        <v>85651</v>
      </c>
      <c r="U253" s="102">
        <v>115082</v>
      </c>
      <c r="V253" s="102">
        <v>118641</v>
      </c>
      <c r="W253" s="102">
        <v>152633</v>
      </c>
      <c r="X253" s="102">
        <v>191035</v>
      </c>
      <c r="Y253" s="102">
        <v>227598</v>
      </c>
      <c r="Z253" s="102">
        <v>139736</v>
      </c>
      <c r="AA253" s="102">
        <v>172914</v>
      </c>
      <c r="AB253" s="102">
        <v>160796</v>
      </c>
      <c r="AC253" s="102">
        <v>114489</v>
      </c>
      <c r="AD253" s="102">
        <v>234803</v>
      </c>
      <c r="AE253" s="102">
        <v>272333</v>
      </c>
      <c r="AF253" s="102">
        <v>342614</v>
      </c>
      <c r="AG253" s="102">
        <v>407773</v>
      </c>
      <c r="AH253" s="102">
        <v>509018</v>
      </c>
      <c r="AI253" s="102">
        <v>365902</v>
      </c>
      <c r="AJ253" s="102">
        <v>515106</v>
      </c>
      <c r="AK253" s="14"/>
      <c r="AL253" s="21">
        <f>H253</f>
        <v>79364</v>
      </c>
      <c r="AM253" s="21">
        <f>I253</f>
        <v>105371</v>
      </c>
      <c r="AN253" s="21">
        <f>J253</f>
        <v>167025</v>
      </c>
      <c r="AO253" s="21">
        <f t="shared" si="796"/>
        <v>23039</v>
      </c>
      <c r="AP253" s="21">
        <f t="shared" si="797"/>
        <v>5610</v>
      </c>
      <c r="AQ253" s="102">
        <f t="shared" si="798"/>
        <v>118641</v>
      </c>
      <c r="AR253" s="102">
        <f t="shared" si="799"/>
        <v>139736</v>
      </c>
      <c r="AS253" s="41">
        <f t="shared" si="800"/>
        <v>234803</v>
      </c>
      <c r="AT253" s="41">
        <f>AH253</f>
        <v>509018</v>
      </c>
      <c r="AU253" s="41">
        <f>AI253</f>
        <v>365902</v>
      </c>
      <c r="AV253" s="148"/>
    </row>
    <row r="254" spans="1:48" ht="13.5" customHeight="1">
      <c r="A254" s="26" t="s">
        <v>134</v>
      </c>
      <c r="B254" s="26" t="s">
        <v>31</v>
      </c>
      <c r="C254" s="26" t="s">
        <v>2</v>
      </c>
      <c r="D254" s="26" t="s">
        <v>16</v>
      </c>
      <c r="E254" s="26" t="s">
        <v>309</v>
      </c>
      <c r="F254" s="33" t="str">
        <f>IF(Menu!$G$10="English",A254,B254)</f>
        <v>Demais contas a pagar</v>
      </c>
      <c r="G254" s="27" t="str">
        <f>IF(Menu!$G$10="English",C254,D254)</f>
        <v>R$ milhares</v>
      </c>
      <c r="H254" s="102">
        <v>0</v>
      </c>
      <c r="I254" s="102">
        <v>0</v>
      </c>
      <c r="J254" s="102">
        <v>0</v>
      </c>
      <c r="K254" s="102">
        <v>0</v>
      </c>
      <c r="L254" s="102">
        <v>0</v>
      </c>
      <c r="M254" s="102">
        <v>0</v>
      </c>
      <c r="N254" s="102">
        <v>0</v>
      </c>
      <c r="O254" s="102">
        <v>0</v>
      </c>
      <c r="P254" s="102">
        <v>0</v>
      </c>
      <c r="Q254" s="102">
        <v>0</v>
      </c>
      <c r="R254" s="102">
        <v>3650</v>
      </c>
      <c r="S254" s="102">
        <v>0</v>
      </c>
      <c r="T254" s="102">
        <v>0</v>
      </c>
      <c r="U254" s="102">
        <v>0</v>
      </c>
      <c r="V254" s="102">
        <v>0</v>
      </c>
      <c r="W254" s="102"/>
      <c r="X254" s="102" t="s">
        <v>367</v>
      </c>
      <c r="Y254" s="102" t="s">
        <v>367</v>
      </c>
      <c r="Z254" s="102" t="s">
        <v>367</v>
      </c>
      <c r="AA254" s="102" t="s">
        <v>367</v>
      </c>
      <c r="AB254" s="102">
        <v>0</v>
      </c>
      <c r="AC254" s="102" t="s">
        <v>367</v>
      </c>
      <c r="AD254" s="102" t="s">
        <v>367</v>
      </c>
      <c r="AE254" s="102" t="s">
        <v>367</v>
      </c>
      <c r="AF254" s="102" t="s">
        <v>367</v>
      </c>
      <c r="AG254" s="102" t="s">
        <v>367</v>
      </c>
      <c r="AH254" s="102" t="s">
        <v>367</v>
      </c>
      <c r="AI254" s="102">
        <v>0</v>
      </c>
      <c r="AJ254" s="102">
        <v>0</v>
      </c>
      <c r="AK254" s="14"/>
      <c r="AL254" s="21">
        <f t="shared" ref="AL254" si="801">H254</f>
        <v>0</v>
      </c>
      <c r="AM254" s="21">
        <f t="shared" ref="AM254" si="802">I254</f>
        <v>0</v>
      </c>
      <c r="AN254" s="21">
        <f t="shared" ref="AN254" si="803">J254</f>
        <v>0</v>
      </c>
      <c r="AO254" s="21">
        <f t="shared" si="796"/>
        <v>0</v>
      </c>
      <c r="AP254" s="21">
        <f t="shared" si="797"/>
        <v>3650</v>
      </c>
      <c r="AQ254" s="102">
        <f t="shared" si="798"/>
        <v>0</v>
      </c>
      <c r="AR254" s="102" t="str">
        <f t="shared" si="799"/>
        <v>-</v>
      </c>
      <c r="AS254" s="41" t="str">
        <f t="shared" si="800"/>
        <v>-</v>
      </c>
      <c r="AT254" s="41" t="str">
        <f>AH254</f>
        <v>-</v>
      </c>
      <c r="AU254" s="41">
        <f>AI254</f>
        <v>0</v>
      </c>
      <c r="AV254" s="148"/>
    </row>
    <row r="255" spans="1:48" ht="13.5" customHeight="1">
      <c r="A255" s="26" t="s">
        <v>133</v>
      </c>
      <c r="B255" s="26" t="s">
        <v>348</v>
      </c>
      <c r="C255" s="26" t="s">
        <v>2</v>
      </c>
      <c r="D255" s="26" t="s">
        <v>16</v>
      </c>
      <c r="E255" s="26" t="s">
        <v>313</v>
      </c>
      <c r="F255" s="33" t="str">
        <f>IF(Menu!$G$10="English",A255,B255)</f>
        <v>Impostos e contribuições diferidos</v>
      </c>
      <c r="G255" s="27" t="str">
        <f>IF(Menu!$G$10="English",C255,D255)</f>
        <v>R$ milhares</v>
      </c>
      <c r="H255" s="102">
        <v>20824</v>
      </c>
      <c r="I255" s="102">
        <v>5066</v>
      </c>
      <c r="J255" s="102">
        <v>16076</v>
      </c>
      <c r="K255" s="102">
        <v>16398</v>
      </c>
      <c r="L255" s="102">
        <v>17520</v>
      </c>
      <c r="M255" s="102">
        <v>16260</v>
      </c>
      <c r="N255" s="115">
        <v>15086</v>
      </c>
      <c r="O255" s="102">
        <v>13956</v>
      </c>
      <c r="P255" s="102">
        <v>15282</v>
      </c>
      <c r="Q255" s="102">
        <v>16055</v>
      </c>
      <c r="R255" s="102">
        <v>11032</v>
      </c>
      <c r="S255" s="102">
        <v>20214</v>
      </c>
      <c r="T255" s="102">
        <v>12220</v>
      </c>
      <c r="U255" s="102">
        <v>12996</v>
      </c>
      <c r="V255" s="102">
        <v>11787</v>
      </c>
      <c r="W255" s="102">
        <v>13443</v>
      </c>
      <c r="X255" s="102">
        <v>13842</v>
      </c>
      <c r="Y255" s="102">
        <v>14604</v>
      </c>
      <c r="Z255" s="102">
        <v>16807</v>
      </c>
      <c r="AA255" s="102">
        <v>17409</v>
      </c>
      <c r="AB255" s="102">
        <v>21799</v>
      </c>
      <c r="AC255" s="102">
        <v>23220</v>
      </c>
      <c r="AD255" s="102">
        <v>27206</v>
      </c>
      <c r="AE255" s="102">
        <v>25776</v>
      </c>
      <c r="AF255" s="102">
        <v>28776</v>
      </c>
      <c r="AG255" s="102">
        <v>29626</v>
      </c>
      <c r="AH255" s="102">
        <v>33576</v>
      </c>
      <c r="AI255" s="102">
        <v>35722</v>
      </c>
      <c r="AJ255" s="102">
        <v>29895</v>
      </c>
      <c r="AK255" s="14"/>
      <c r="AL255" s="21">
        <f>H255</f>
        <v>20824</v>
      </c>
      <c r="AM255" s="21">
        <f>I255</f>
        <v>5066</v>
      </c>
      <c r="AN255" s="21">
        <f>J255</f>
        <v>16076</v>
      </c>
      <c r="AO255" s="21">
        <f t="shared" si="796"/>
        <v>15086</v>
      </c>
      <c r="AP255" s="21">
        <f t="shared" si="797"/>
        <v>11032</v>
      </c>
      <c r="AQ255" s="102">
        <f t="shared" si="798"/>
        <v>11787</v>
      </c>
      <c r="AR255" s="102">
        <f t="shared" si="799"/>
        <v>16807</v>
      </c>
      <c r="AS255" s="41">
        <f t="shared" si="800"/>
        <v>27206</v>
      </c>
      <c r="AT255" s="41">
        <f>AH255</f>
        <v>33576</v>
      </c>
      <c r="AU255" s="41">
        <f>AI255</f>
        <v>35722</v>
      </c>
      <c r="AV255" s="148"/>
    </row>
    <row r="256" spans="1:48" ht="13.5" customHeight="1">
      <c r="F256" s="33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4"/>
      <c r="AL256" s="21"/>
      <c r="AM256" s="12"/>
      <c r="AN256" s="12"/>
      <c r="AO256" s="12"/>
      <c r="AP256" s="12"/>
      <c r="AQ256" s="100"/>
      <c r="AR256" s="100"/>
      <c r="AS256" s="100"/>
      <c r="AT256" s="100"/>
      <c r="AU256" s="100"/>
      <c r="AV256" s="148"/>
    </row>
    <row r="257" spans="1:48" ht="13.5" customHeight="1">
      <c r="A257" s="29" t="s">
        <v>9</v>
      </c>
      <c r="B257" s="29" t="s">
        <v>22</v>
      </c>
      <c r="C257" s="26" t="s">
        <v>2</v>
      </c>
      <c r="D257" s="26" t="s">
        <v>16</v>
      </c>
      <c r="F257" s="39" t="str">
        <f>IF(Menu!$G$10="English",A257,B257)</f>
        <v>Patrimônio Líquido</v>
      </c>
      <c r="G257" s="28" t="str">
        <f>IF(Menu!$G$10="English",C257,D257)</f>
        <v>R$ milhares</v>
      </c>
      <c r="H257" s="114">
        <f t="shared" ref="H257:V257" si="804">SUM(H258:H269)</f>
        <v>464008</v>
      </c>
      <c r="I257" s="114">
        <f t="shared" si="804"/>
        <v>498625</v>
      </c>
      <c r="J257" s="114">
        <f t="shared" si="804"/>
        <v>500361</v>
      </c>
      <c r="K257" s="114">
        <f t="shared" si="804"/>
        <v>579588</v>
      </c>
      <c r="L257" s="114">
        <f t="shared" si="804"/>
        <v>619801</v>
      </c>
      <c r="M257" s="114">
        <f t="shared" si="804"/>
        <v>1193975</v>
      </c>
      <c r="N257" s="114">
        <f t="shared" si="804"/>
        <v>1198674</v>
      </c>
      <c r="O257" s="114">
        <f t="shared" si="804"/>
        <v>1203456</v>
      </c>
      <c r="P257" s="114">
        <f t="shared" si="804"/>
        <v>1212207</v>
      </c>
      <c r="Q257" s="114">
        <f t="shared" si="804"/>
        <v>1227833</v>
      </c>
      <c r="R257" s="114">
        <f t="shared" si="804"/>
        <v>1199022</v>
      </c>
      <c r="S257" s="114">
        <f t="shared" si="804"/>
        <v>1239943.0675900001</v>
      </c>
      <c r="T257" s="114">
        <f t="shared" si="804"/>
        <v>1255059</v>
      </c>
      <c r="U257" s="114">
        <f t="shared" si="804"/>
        <v>1298348</v>
      </c>
      <c r="V257" s="114">
        <f t="shared" si="804"/>
        <v>1295213</v>
      </c>
      <c r="W257" s="114">
        <f t="shared" ref="W257:X257" si="805">SUM(W258:W269)</f>
        <v>1320771</v>
      </c>
      <c r="X257" s="114">
        <f t="shared" si="805"/>
        <v>1292614</v>
      </c>
      <c r="Y257" s="114">
        <f t="shared" ref="Y257:Z257" si="806">SUM(Y258:Y269)</f>
        <v>1261080</v>
      </c>
      <c r="Z257" s="114">
        <f t="shared" si="806"/>
        <v>1324704</v>
      </c>
      <c r="AA257" s="114">
        <f t="shared" ref="AA257:AB257" si="807">SUM(AA258:AA269)</f>
        <v>1368201</v>
      </c>
      <c r="AB257" s="114">
        <f t="shared" si="807"/>
        <v>1287299</v>
      </c>
      <c r="AC257" s="114">
        <f t="shared" ref="AC257:AD257" si="808">SUM(AC258:AC269)</f>
        <v>1338982</v>
      </c>
      <c r="AD257" s="114">
        <f t="shared" si="808"/>
        <v>1367967</v>
      </c>
      <c r="AE257" s="114">
        <f t="shared" ref="AE257:AF257" si="809">SUM(AE258:AE269)</f>
        <v>1226851</v>
      </c>
      <c r="AF257" s="114">
        <f t="shared" si="809"/>
        <v>1217646.0000000002</v>
      </c>
      <c r="AG257" s="114">
        <f t="shared" ref="AG257:AH257" si="810">SUM(AG258:AG269)</f>
        <v>1245433.0000000002</v>
      </c>
      <c r="AH257" s="114">
        <f t="shared" si="810"/>
        <v>1216258</v>
      </c>
      <c r="AI257" s="114">
        <f t="shared" ref="AI257:AJ257" si="811">SUM(AI258:AI269)</f>
        <v>1237200.78302</v>
      </c>
      <c r="AJ257" s="114">
        <f t="shared" si="811"/>
        <v>1220925.69683</v>
      </c>
      <c r="AK257" s="14"/>
      <c r="AL257" s="20">
        <f t="shared" ref="AL257:AQ257" si="812">SUM(AL258:AL269)</f>
        <v>464008</v>
      </c>
      <c r="AM257" s="20">
        <f t="shared" si="812"/>
        <v>498625</v>
      </c>
      <c r="AN257" s="20">
        <f t="shared" si="812"/>
        <v>500361</v>
      </c>
      <c r="AO257" s="20">
        <f t="shared" si="812"/>
        <v>1198674</v>
      </c>
      <c r="AP257" s="20">
        <f t="shared" si="812"/>
        <v>1199022</v>
      </c>
      <c r="AQ257" s="114">
        <f t="shared" si="812"/>
        <v>1295213</v>
      </c>
      <c r="AR257" s="114">
        <f t="shared" ref="AR257:AT257" si="813">SUM(AR258:AR269)</f>
        <v>1324704</v>
      </c>
      <c r="AS257" s="114">
        <f t="shared" si="813"/>
        <v>1367967</v>
      </c>
      <c r="AT257" s="114">
        <f t="shared" si="813"/>
        <v>1216258</v>
      </c>
      <c r="AU257" s="114">
        <f t="shared" ref="AU257" si="814">SUM(AU258:AU269)</f>
        <v>1237200.78302</v>
      </c>
      <c r="AV257" s="148"/>
    </row>
    <row r="258" spans="1:48" ht="13.5" customHeight="1">
      <c r="A258" s="26" t="s">
        <v>42</v>
      </c>
      <c r="B258" s="26" t="s">
        <v>125</v>
      </c>
      <c r="C258" s="26" t="s">
        <v>2</v>
      </c>
      <c r="D258" s="26" t="s">
        <v>16</v>
      </c>
      <c r="E258" s="26" t="s">
        <v>314</v>
      </c>
      <c r="F258" s="33" t="str">
        <f>IF(Menu!$G$10="English",A258,B258)</f>
        <v xml:space="preserve">Capital social atribuído aos acionistas da controladora </v>
      </c>
      <c r="G258" s="27" t="str">
        <f>IF(Menu!$G$10="English",C258,D258)</f>
        <v>R$ milhares</v>
      </c>
      <c r="H258" s="102">
        <v>275911</v>
      </c>
      <c r="I258" s="102">
        <v>361247</v>
      </c>
      <c r="J258" s="102">
        <v>394111</v>
      </c>
      <c r="K258" s="102">
        <v>457222</v>
      </c>
      <c r="L258" s="102">
        <v>467026</v>
      </c>
      <c r="M258" s="102">
        <v>1154604</v>
      </c>
      <c r="N258" s="115">
        <v>1154604</v>
      </c>
      <c r="O258" s="102">
        <v>1154604</v>
      </c>
      <c r="P258" s="102">
        <v>1109029</v>
      </c>
      <c r="Q258" s="102">
        <v>1109029</v>
      </c>
      <c r="R258" s="102">
        <v>1109029</v>
      </c>
      <c r="S258" s="102">
        <v>1109029</v>
      </c>
      <c r="T258" s="102">
        <v>1109029</v>
      </c>
      <c r="U258" s="102">
        <v>1109029</v>
      </c>
      <c r="V258" s="102">
        <v>1109029</v>
      </c>
      <c r="W258" s="102">
        <v>1109029</v>
      </c>
      <c r="X258" s="102">
        <v>1109029</v>
      </c>
      <c r="Y258" s="102">
        <v>1109029</v>
      </c>
      <c r="Z258" s="102">
        <v>1109029</v>
      </c>
      <c r="AA258" s="102">
        <v>1109029</v>
      </c>
      <c r="AB258" s="102">
        <v>1109029</v>
      </c>
      <c r="AC258" s="102">
        <v>1109029</v>
      </c>
      <c r="AD258" s="102">
        <v>1109029</v>
      </c>
      <c r="AE258" s="102">
        <v>959029</v>
      </c>
      <c r="AF258" s="102">
        <v>959029</v>
      </c>
      <c r="AG258" s="102">
        <v>959029</v>
      </c>
      <c r="AH258" s="102">
        <v>959029</v>
      </c>
      <c r="AI258" s="102">
        <v>959029</v>
      </c>
      <c r="AJ258" s="102">
        <f>_xlfn.XLOOKUP(F258,[9]Balanço!$B:$B,[9]Balanço!$X:$X)</f>
        <v>959029</v>
      </c>
      <c r="AK258" s="165"/>
      <c r="AL258" s="21">
        <f t="shared" ref="AL258:AL269" si="815">H258</f>
        <v>275911</v>
      </c>
      <c r="AM258" s="21">
        <f t="shared" ref="AM258:AM269" si="816">I258</f>
        <v>361247</v>
      </c>
      <c r="AN258" s="21">
        <f t="shared" ref="AN258:AN269" si="817">J258</f>
        <v>394111</v>
      </c>
      <c r="AO258" s="21">
        <f t="shared" ref="AO258:AO269" si="818">N258</f>
        <v>1154604</v>
      </c>
      <c r="AP258" s="21">
        <f t="shared" ref="AP258:AP269" si="819">R258</f>
        <v>1109029</v>
      </c>
      <c r="AQ258" s="102">
        <f t="shared" ref="AQ258:AQ269" si="820">V258</f>
        <v>1109029</v>
      </c>
      <c r="AR258" s="102">
        <f t="shared" ref="AR258:AR269" si="821">Z258</f>
        <v>1109029</v>
      </c>
      <c r="AS258" s="41">
        <f>AD258</f>
        <v>1109029</v>
      </c>
      <c r="AT258" s="41">
        <f>AH258</f>
        <v>959029</v>
      </c>
      <c r="AU258" s="41">
        <f>AI258</f>
        <v>959029</v>
      </c>
      <c r="AV258" s="148"/>
    </row>
    <row r="259" spans="1:48" ht="13.5" customHeight="1">
      <c r="A259" s="26" t="s">
        <v>373</v>
      </c>
      <c r="B259" s="26" t="s">
        <v>372</v>
      </c>
      <c r="C259" s="26" t="s">
        <v>2</v>
      </c>
      <c r="D259" s="26" t="s">
        <v>16</v>
      </c>
      <c r="F259" s="33" t="str">
        <f>IF(Menu!$G$10="English",A259,B259)</f>
        <v>Capital a integralizar</v>
      </c>
      <c r="G259" s="27" t="str">
        <f>IF(Menu!$G$10="English",C259,D259)</f>
        <v>R$ milhares</v>
      </c>
      <c r="H259" s="102">
        <v>-8500</v>
      </c>
      <c r="I259" s="102">
        <v>0</v>
      </c>
      <c r="J259" s="102">
        <v>0</v>
      </c>
      <c r="K259" s="102">
        <v>0</v>
      </c>
      <c r="L259" s="102">
        <v>0</v>
      </c>
      <c r="M259" s="102">
        <v>0</v>
      </c>
      <c r="N259" s="102">
        <v>0</v>
      </c>
      <c r="O259" s="102">
        <v>0</v>
      </c>
      <c r="P259" s="102">
        <v>0</v>
      </c>
      <c r="Q259" s="102">
        <v>0</v>
      </c>
      <c r="R259" s="102">
        <v>0</v>
      </c>
      <c r="S259" s="102">
        <v>0</v>
      </c>
      <c r="T259" s="102">
        <v>0</v>
      </c>
      <c r="U259" s="102">
        <v>0</v>
      </c>
      <c r="V259" s="102">
        <v>0</v>
      </c>
      <c r="W259" s="102">
        <v>0</v>
      </c>
      <c r="X259" s="102">
        <v>0</v>
      </c>
      <c r="Y259" s="102">
        <v>0</v>
      </c>
      <c r="Z259" s="102">
        <v>0</v>
      </c>
      <c r="AA259" s="102">
        <v>0</v>
      </c>
      <c r="AB259" s="102">
        <v>0</v>
      </c>
      <c r="AC259" s="102">
        <v>0</v>
      </c>
      <c r="AD259" s="102">
        <v>0</v>
      </c>
      <c r="AE259" s="102">
        <v>0</v>
      </c>
      <c r="AF259" s="102">
        <v>0</v>
      </c>
      <c r="AG259" s="102">
        <v>0</v>
      </c>
      <c r="AH259" s="102">
        <v>0</v>
      </c>
      <c r="AI259" s="102">
        <v>0</v>
      </c>
      <c r="AJ259" s="102">
        <v>0</v>
      </c>
      <c r="AK259" s="14"/>
      <c r="AL259" s="21">
        <f>H259</f>
        <v>-8500</v>
      </c>
      <c r="AM259" s="21">
        <f t="shared" si="816"/>
        <v>0</v>
      </c>
      <c r="AN259" s="21">
        <f t="shared" si="817"/>
        <v>0</v>
      </c>
      <c r="AO259" s="21">
        <f t="shared" si="818"/>
        <v>0</v>
      </c>
      <c r="AP259" s="21">
        <f t="shared" si="819"/>
        <v>0</v>
      </c>
      <c r="AQ259" s="102">
        <f t="shared" si="820"/>
        <v>0</v>
      </c>
      <c r="AR259" s="102">
        <f t="shared" si="821"/>
        <v>0</v>
      </c>
      <c r="AS259" s="41">
        <f t="shared" ref="AS259:AS269" si="822">AD259</f>
        <v>0</v>
      </c>
      <c r="AT259" s="41">
        <f>AH259</f>
        <v>0</v>
      </c>
      <c r="AU259" s="41">
        <f>AI259</f>
        <v>0</v>
      </c>
      <c r="AV259" s="148"/>
    </row>
    <row r="260" spans="1:48" ht="13.5" customHeight="1">
      <c r="A260" s="26" t="s">
        <v>127</v>
      </c>
      <c r="B260" s="26" t="s">
        <v>603</v>
      </c>
      <c r="C260" s="26" t="s">
        <v>2</v>
      </c>
      <c r="D260" s="26" t="s">
        <v>16</v>
      </c>
      <c r="E260" s="26" t="s">
        <v>315</v>
      </c>
      <c r="F260" s="33" t="str">
        <f>IF(Menu!$G$10="English",A260,B260)</f>
        <v>Ações em tesouraria</v>
      </c>
      <c r="G260" s="27" t="str">
        <f>IF(Menu!$G$10="English",C260,D260)</f>
        <v>R$ milhares</v>
      </c>
      <c r="H260" s="102">
        <v>0</v>
      </c>
      <c r="I260" s="102">
        <v>0</v>
      </c>
      <c r="J260" s="102">
        <v>0</v>
      </c>
      <c r="K260" s="102">
        <v>0</v>
      </c>
      <c r="L260" s="102">
        <v>0</v>
      </c>
      <c r="M260" s="102">
        <v>0</v>
      </c>
      <c r="N260" s="115">
        <v>0</v>
      </c>
      <c r="O260" s="102">
        <v>-15504</v>
      </c>
      <c r="P260" s="102">
        <v>-26548</v>
      </c>
      <c r="Q260" s="102">
        <v>-31692</v>
      </c>
      <c r="R260" s="102">
        <v>-31692</v>
      </c>
      <c r="S260" s="102">
        <v>-31692</v>
      </c>
      <c r="T260" s="102">
        <v>-31692</v>
      </c>
      <c r="U260" s="102">
        <v>-31692</v>
      </c>
      <c r="V260" s="102">
        <v>-31692</v>
      </c>
      <c r="W260" s="102">
        <v>-22378</v>
      </c>
      <c r="X260" s="102">
        <v>-19453</v>
      </c>
      <c r="Y260" s="102">
        <v>-19453</v>
      </c>
      <c r="Z260" s="102">
        <v>-19453</v>
      </c>
      <c r="AA260" s="102">
        <v>-19453</v>
      </c>
      <c r="AB260" s="102">
        <v>-12646</v>
      </c>
      <c r="AC260" s="102">
        <v>-12646</v>
      </c>
      <c r="AD260" s="102">
        <v>-10941</v>
      </c>
      <c r="AE260" s="102">
        <v>-10941</v>
      </c>
      <c r="AF260" s="102">
        <v>-4183</v>
      </c>
      <c r="AG260" s="102">
        <v>-4121</v>
      </c>
      <c r="AH260" s="102">
        <v>-4121</v>
      </c>
      <c r="AI260" s="102">
        <v>-14663</v>
      </c>
      <c r="AJ260" s="102">
        <f>_xlfn.XLOOKUP(F260,[9]Balanço!$B:$B,[9]Balanço!$X:$X)</f>
        <v>-12859</v>
      </c>
      <c r="AK260" s="71"/>
      <c r="AL260" s="21">
        <f t="shared" si="815"/>
        <v>0</v>
      </c>
      <c r="AM260" s="21">
        <f t="shared" si="816"/>
        <v>0</v>
      </c>
      <c r="AN260" s="21">
        <f t="shared" si="817"/>
        <v>0</v>
      </c>
      <c r="AO260" s="21">
        <f t="shared" si="818"/>
        <v>0</v>
      </c>
      <c r="AP260" s="21">
        <f t="shared" si="819"/>
        <v>-31692</v>
      </c>
      <c r="AQ260" s="102">
        <f t="shared" si="820"/>
        <v>-31692</v>
      </c>
      <c r="AR260" s="102">
        <f t="shared" si="821"/>
        <v>-19453</v>
      </c>
      <c r="AS260" s="41">
        <f t="shared" si="822"/>
        <v>-10941</v>
      </c>
      <c r="AT260" s="41">
        <f>AH260</f>
        <v>-4121</v>
      </c>
      <c r="AU260" s="41">
        <f>AI260</f>
        <v>-14663</v>
      </c>
      <c r="AV260" s="148"/>
    </row>
    <row r="261" spans="1:48" ht="13.5" customHeight="1">
      <c r="A261" s="26" t="s">
        <v>128</v>
      </c>
      <c r="B261" s="26" t="s">
        <v>353</v>
      </c>
      <c r="C261" s="26" t="s">
        <v>2</v>
      </c>
      <c r="D261" s="26" t="s">
        <v>16</v>
      </c>
      <c r="E261" s="26" t="s">
        <v>316</v>
      </c>
      <c r="F261" s="33" t="str">
        <f>IF(Menu!$G$10="English",A261,B261)</f>
        <v>Custo para emissão de ações</v>
      </c>
      <c r="G261" s="27" t="str">
        <f>IF(Menu!$G$10="English",C261,D261)</f>
        <v>R$ milhares</v>
      </c>
      <c r="H261" s="102">
        <v>0</v>
      </c>
      <c r="I261" s="102">
        <v>0</v>
      </c>
      <c r="J261" s="102">
        <v>0</v>
      </c>
      <c r="K261" s="102">
        <v>0</v>
      </c>
      <c r="L261" s="102">
        <v>-728</v>
      </c>
      <c r="M261" s="102">
        <v>-40021</v>
      </c>
      <c r="N261" s="115">
        <v>-41669</v>
      </c>
      <c r="O261" s="102">
        <v>-41669</v>
      </c>
      <c r="P261" s="102">
        <v>0</v>
      </c>
      <c r="Q261" s="102">
        <v>0</v>
      </c>
      <c r="R261" s="102" t="s">
        <v>367</v>
      </c>
      <c r="S261" s="102" t="s">
        <v>367</v>
      </c>
      <c r="T261" s="102" t="s">
        <v>367</v>
      </c>
      <c r="U261" s="102">
        <v>0</v>
      </c>
      <c r="V261" s="102" t="s">
        <v>367</v>
      </c>
      <c r="W261" s="102" t="s">
        <v>367</v>
      </c>
      <c r="X261" s="102" t="s">
        <v>367</v>
      </c>
      <c r="Y261" s="102" t="s">
        <v>367</v>
      </c>
      <c r="Z261" s="102" t="s">
        <v>367</v>
      </c>
      <c r="AA261" s="102" t="s">
        <v>367</v>
      </c>
      <c r="AB261" s="102" t="s">
        <v>367</v>
      </c>
      <c r="AC261" s="102" t="s">
        <v>367</v>
      </c>
      <c r="AD261" s="102" t="s">
        <v>367</v>
      </c>
      <c r="AE261" s="102" t="s">
        <v>367</v>
      </c>
      <c r="AF261" s="102">
        <v>0</v>
      </c>
      <c r="AG261" s="102">
        <v>0</v>
      </c>
      <c r="AH261" s="102">
        <v>0</v>
      </c>
      <c r="AI261" s="102">
        <v>0</v>
      </c>
      <c r="AJ261" s="102">
        <f>_xlfn.XLOOKUP(F261,[9]Balanço!$B:$B,[9]Balanço!$X:$X)</f>
        <v>0</v>
      </c>
      <c r="AK261" s="14"/>
      <c r="AL261" s="21">
        <f t="shared" si="815"/>
        <v>0</v>
      </c>
      <c r="AM261" s="21">
        <f t="shared" si="816"/>
        <v>0</v>
      </c>
      <c r="AN261" s="21">
        <f t="shared" si="817"/>
        <v>0</v>
      </c>
      <c r="AO261" s="21">
        <f t="shared" si="818"/>
        <v>-41669</v>
      </c>
      <c r="AP261" s="21" t="str">
        <f t="shared" si="819"/>
        <v>-</v>
      </c>
      <c r="AQ261" s="102" t="str">
        <f t="shared" si="820"/>
        <v>-</v>
      </c>
      <c r="AR261" s="102" t="str">
        <f t="shared" si="821"/>
        <v>-</v>
      </c>
      <c r="AS261" s="41" t="str">
        <f t="shared" si="822"/>
        <v>-</v>
      </c>
      <c r="AT261" s="41">
        <f>AH261</f>
        <v>0</v>
      </c>
      <c r="AU261" s="41">
        <f>AI261</f>
        <v>0</v>
      </c>
      <c r="AV261" s="148"/>
    </row>
    <row r="262" spans="1:48" ht="13.5" customHeight="1">
      <c r="A262" s="26" t="s">
        <v>364</v>
      </c>
      <c r="B262" s="26" t="s">
        <v>354</v>
      </c>
      <c r="C262" s="26" t="s">
        <v>2</v>
      </c>
      <c r="D262" s="26" t="s">
        <v>16</v>
      </c>
      <c r="E262" s="26" t="s">
        <v>317</v>
      </c>
      <c r="F262" s="33" t="str">
        <f>IF(Menu!$G$10="English",A262,B262)</f>
        <v>Ajuste de avaliação patrimonial</v>
      </c>
      <c r="G262" s="27" t="str">
        <f>IF(Menu!$G$10="English",C262,D262)</f>
        <v>R$ milhares</v>
      </c>
      <c r="H262" s="102">
        <v>0</v>
      </c>
      <c r="I262" s="102">
        <v>0</v>
      </c>
      <c r="J262" s="102">
        <v>0</v>
      </c>
      <c r="K262" s="102">
        <v>0</v>
      </c>
      <c r="L262" s="102">
        <v>0</v>
      </c>
      <c r="M262" s="102">
        <v>-3906</v>
      </c>
      <c r="N262" s="115">
        <v>-3906</v>
      </c>
      <c r="O262" s="102">
        <v>-3906</v>
      </c>
      <c r="P262" s="102">
        <v>0</v>
      </c>
      <c r="Q262" s="102">
        <v>0</v>
      </c>
      <c r="R262" s="102" t="s">
        <v>367</v>
      </c>
      <c r="S262" s="102" t="s">
        <v>367</v>
      </c>
      <c r="T262" s="102" t="s">
        <v>367</v>
      </c>
      <c r="U262" s="102">
        <v>0</v>
      </c>
      <c r="V262" s="102" t="s">
        <v>367</v>
      </c>
      <c r="W262" s="102" t="s">
        <v>367</v>
      </c>
      <c r="X262" s="102" t="s">
        <v>367</v>
      </c>
      <c r="Y262" s="102" t="s">
        <v>367</v>
      </c>
      <c r="Z262" s="102" t="s">
        <v>367</v>
      </c>
      <c r="AA262" s="102" t="s">
        <v>367</v>
      </c>
      <c r="AB262" s="102" t="s">
        <v>367</v>
      </c>
      <c r="AC262" s="102" t="s">
        <v>367</v>
      </c>
      <c r="AD262" s="102" t="s">
        <v>367</v>
      </c>
      <c r="AE262" s="102" t="s">
        <v>367</v>
      </c>
      <c r="AF262" s="102">
        <v>0</v>
      </c>
      <c r="AG262" s="102">
        <v>0</v>
      </c>
      <c r="AH262" s="102">
        <v>0</v>
      </c>
      <c r="AI262" s="102">
        <v>0</v>
      </c>
      <c r="AJ262" s="102">
        <f>_xlfn.XLOOKUP(F262,[9]Balanço!$B:$B,[9]Balanço!$X:$X)</f>
        <v>0</v>
      </c>
      <c r="AK262" s="14"/>
      <c r="AL262" s="21">
        <f t="shared" si="815"/>
        <v>0</v>
      </c>
      <c r="AM262" s="21">
        <f t="shared" si="816"/>
        <v>0</v>
      </c>
      <c r="AN262" s="21">
        <f t="shared" si="817"/>
        <v>0</v>
      </c>
      <c r="AO262" s="21">
        <f t="shared" si="818"/>
        <v>-3906</v>
      </c>
      <c r="AP262" s="21" t="str">
        <f t="shared" si="819"/>
        <v>-</v>
      </c>
      <c r="AQ262" s="102" t="str">
        <f t="shared" si="820"/>
        <v>-</v>
      </c>
      <c r="AR262" s="102" t="str">
        <f t="shared" si="821"/>
        <v>-</v>
      </c>
      <c r="AS262" s="41" t="str">
        <f t="shared" si="822"/>
        <v>-</v>
      </c>
      <c r="AT262" s="41">
        <f>AH262</f>
        <v>0</v>
      </c>
      <c r="AU262" s="41">
        <f>AI262</f>
        <v>0</v>
      </c>
      <c r="AV262" s="148"/>
    </row>
    <row r="263" spans="1:48" ht="13.5" customHeight="1">
      <c r="A263" s="26" t="s">
        <v>370</v>
      </c>
      <c r="B263" s="26" t="s">
        <v>368</v>
      </c>
      <c r="C263" s="26" t="s">
        <v>2</v>
      </c>
      <c r="D263" s="26" t="s">
        <v>16</v>
      </c>
      <c r="F263" s="33" t="str">
        <f>IF(Menu!$G$10="English",A263,B263)</f>
        <v>Reserva legal</v>
      </c>
      <c r="G263" s="27" t="str">
        <f>IF(Menu!$G$10="English",C263,D263)</f>
        <v>R$ milhares</v>
      </c>
      <c r="H263" s="102">
        <v>20600</v>
      </c>
      <c r="I263" s="102">
        <v>23131</v>
      </c>
      <c r="J263" s="102">
        <v>21334</v>
      </c>
      <c r="K263" s="102">
        <v>32389</v>
      </c>
      <c r="L263" s="102">
        <v>21334</v>
      </c>
      <c r="M263" s="102">
        <v>21334</v>
      </c>
      <c r="N263" s="115">
        <v>23460</v>
      </c>
      <c r="O263" s="102">
        <v>0</v>
      </c>
      <c r="P263" s="102">
        <v>0</v>
      </c>
      <c r="Q263" s="102">
        <v>0</v>
      </c>
      <c r="R263" s="102" t="s">
        <v>367</v>
      </c>
      <c r="S263" s="102" t="s">
        <v>367</v>
      </c>
      <c r="T263" s="102" t="s">
        <v>367</v>
      </c>
      <c r="U263" s="102">
        <v>0</v>
      </c>
      <c r="V263" s="102" t="s">
        <v>367</v>
      </c>
      <c r="W263" s="102" t="s">
        <v>367</v>
      </c>
      <c r="X263" s="102" t="s">
        <v>367</v>
      </c>
      <c r="Y263" s="102" t="s">
        <v>367</v>
      </c>
      <c r="Z263" s="102" t="s">
        <v>367</v>
      </c>
      <c r="AA263" s="102" t="s">
        <v>367</v>
      </c>
      <c r="AB263" s="102" t="s">
        <v>367</v>
      </c>
      <c r="AC263" s="102" t="s">
        <v>367</v>
      </c>
      <c r="AD263" s="102" t="s">
        <v>367</v>
      </c>
      <c r="AE263" s="102" t="s">
        <v>367</v>
      </c>
      <c r="AF263" s="102">
        <v>0</v>
      </c>
      <c r="AG263" s="102">
        <v>0</v>
      </c>
      <c r="AH263" s="102">
        <v>0</v>
      </c>
      <c r="AI263" s="102">
        <v>0</v>
      </c>
      <c r="AJ263" s="102">
        <f>_xlfn.XLOOKUP(F263,[9]Balanço!$B:$B,[9]Balanço!$X:$X)</f>
        <v>0</v>
      </c>
      <c r="AK263" s="14"/>
      <c r="AL263" s="21">
        <f t="shared" si="815"/>
        <v>20600</v>
      </c>
      <c r="AM263" s="21">
        <f t="shared" si="816"/>
        <v>23131</v>
      </c>
      <c r="AN263" s="21">
        <f t="shared" si="817"/>
        <v>21334</v>
      </c>
      <c r="AO263" s="21">
        <f t="shared" si="818"/>
        <v>23460</v>
      </c>
      <c r="AP263" s="21" t="str">
        <f t="shared" si="819"/>
        <v>-</v>
      </c>
      <c r="AQ263" s="102" t="str">
        <f t="shared" si="820"/>
        <v>-</v>
      </c>
      <c r="AR263" s="102" t="str">
        <f t="shared" si="821"/>
        <v>-</v>
      </c>
      <c r="AS263" s="41" t="str">
        <f t="shared" si="822"/>
        <v>-</v>
      </c>
      <c r="AT263" s="41">
        <f>AH263</f>
        <v>0</v>
      </c>
      <c r="AU263" s="41">
        <f>AI263</f>
        <v>0</v>
      </c>
      <c r="AV263" s="148"/>
    </row>
    <row r="264" spans="1:48" ht="13.5" customHeight="1">
      <c r="A264" s="26" t="s">
        <v>540</v>
      </c>
      <c r="B264" s="26" t="s">
        <v>541</v>
      </c>
      <c r="C264" s="26" t="s">
        <v>2</v>
      </c>
      <c r="D264" s="26" t="s">
        <v>16</v>
      </c>
      <c r="F264" s="33" t="str">
        <f>IF(Menu!$G$10="English",A264,B264)</f>
        <v>Plano de opção de ações</v>
      </c>
      <c r="G264" s="27" t="str">
        <f>IF(Menu!$G$10="English",C264,D264)</f>
        <v>R$ milhares</v>
      </c>
      <c r="H264" s="102"/>
      <c r="I264" s="102"/>
      <c r="J264" s="102"/>
      <c r="K264" s="102"/>
      <c r="L264" s="102"/>
      <c r="M264" s="102"/>
      <c r="N264" s="115"/>
      <c r="O264" s="102"/>
      <c r="P264" s="102"/>
      <c r="Q264" s="102"/>
      <c r="R264" s="102"/>
      <c r="S264" s="102"/>
      <c r="T264" s="102"/>
      <c r="U264" s="102"/>
      <c r="V264" s="102">
        <v>8946</v>
      </c>
      <c r="W264" s="102">
        <v>11129</v>
      </c>
      <c r="X264" s="102">
        <v>9637</v>
      </c>
      <c r="Y264" s="102">
        <v>11441</v>
      </c>
      <c r="Z264" s="102">
        <v>14812</v>
      </c>
      <c r="AA264" s="102">
        <v>15931</v>
      </c>
      <c r="AB264" s="102">
        <v>11581</v>
      </c>
      <c r="AC264" s="102">
        <v>13178</v>
      </c>
      <c r="AD264" s="102">
        <v>22715</v>
      </c>
      <c r="AE264" s="102">
        <v>30759</v>
      </c>
      <c r="AF264" s="102">
        <v>24162</v>
      </c>
      <c r="AG264" s="102">
        <v>26782</v>
      </c>
      <c r="AH264" s="102">
        <v>24135</v>
      </c>
      <c r="AI264" s="102">
        <v>23080</v>
      </c>
      <c r="AJ264" s="102">
        <f>_xlfn.XLOOKUP(F264,[9]Balanço!$B:$B,[9]Balanço!$X:$X)</f>
        <v>16465</v>
      </c>
      <c r="AK264" s="14"/>
      <c r="AL264" s="21">
        <f t="shared" ref="AL264" si="823">H264</f>
        <v>0</v>
      </c>
      <c r="AM264" s="21">
        <f t="shared" ref="AM264" si="824">I264</f>
        <v>0</v>
      </c>
      <c r="AN264" s="21">
        <f t="shared" ref="AN264" si="825">J264</f>
        <v>0</v>
      </c>
      <c r="AO264" s="21">
        <f t="shared" ref="AO264" si="826">N264</f>
        <v>0</v>
      </c>
      <c r="AP264" s="21">
        <f t="shared" ref="AP264" si="827">R264</f>
        <v>0</v>
      </c>
      <c r="AQ264" s="102">
        <f t="shared" si="820"/>
        <v>8946</v>
      </c>
      <c r="AR264" s="102">
        <f t="shared" si="821"/>
        <v>14812</v>
      </c>
      <c r="AS264" s="41">
        <f t="shared" si="822"/>
        <v>22715</v>
      </c>
      <c r="AT264" s="41">
        <f>AH264</f>
        <v>24135</v>
      </c>
      <c r="AU264" s="41">
        <f>AI264</f>
        <v>23080</v>
      </c>
      <c r="AV264" s="148"/>
    </row>
    <row r="265" spans="1:48" ht="13.5" customHeight="1">
      <c r="A265" s="26" t="s">
        <v>371</v>
      </c>
      <c r="B265" s="26" t="s">
        <v>369</v>
      </c>
      <c r="C265" s="26" t="s">
        <v>2</v>
      </c>
      <c r="D265" s="26" t="s">
        <v>16</v>
      </c>
      <c r="F265" s="33" t="str">
        <f>IF(Menu!$G$10="English",A265,B265)</f>
        <v>Reserva Estatutária</v>
      </c>
      <c r="G265" s="27" t="str">
        <f>IF(Menu!$G$10="English",C265,D265)</f>
        <v>R$ milhares</v>
      </c>
      <c r="H265" s="102">
        <v>0</v>
      </c>
      <c r="I265" s="102">
        <v>36060</v>
      </c>
      <c r="J265" s="102">
        <v>32389</v>
      </c>
      <c r="K265" s="102">
        <v>21334</v>
      </c>
      <c r="L265" s="102">
        <v>32389</v>
      </c>
      <c r="M265" s="102">
        <v>0</v>
      </c>
      <c r="N265" s="115" t="s">
        <v>367</v>
      </c>
      <c r="O265" s="102">
        <v>0</v>
      </c>
      <c r="P265" s="102">
        <v>0</v>
      </c>
      <c r="Q265" s="102">
        <v>0</v>
      </c>
      <c r="R265" s="102" t="s">
        <v>367</v>
      </c>
      <c r="S265" s="102" t="s">
        <v>367</v>
      </c>
      <c r="T265" s="102" t="s">
        <v>367</v>
      </c>
      <c r="U265" s="102">
        <v>0</v>
      </c>
      <c r="V265" s="102">
        <v>0</v>
      </c>
      <c r="W265" s="102">
        <v>0</v>
      </c>
      <c r="X265" s="102">
        <v>0</v>
      </c>
      <c r="Y265" s="102">
        <v>0</v>
      </c>
      <c r="Z265" s="102">
        <v>54204</v>
      </c>
      <c r="AA265" s="102">
        <v>0</v>
      </c>
      <c r="AB265" s="102">
        <v>0</v>
      </c>
      <c r="AC265" s="102" t="s">
        <v>367</v>
      </c>
      <c r="AD265" s="102" t="s">
        <v>367</v>
      </c>
      <c r="AE265" s="102" t="s">
        <v>367</v>
      </c>
      <c r="AF265" s="102"/>
      <c r="AG265" s="102">
        <v>0</v>
      </c>
      <c r="AH265" s="102">
        <v>0</v>
      </c>
      <c r="AI265" s="102">
        <v>0</v>
      </c>
      <c r="AJ265" s="102">
        <f>_xlfn.XLOOKUP(F265,[9]Balanço!$B:$B,[9]Balanço!$X:$X)</f>
        <v>0</v>
      </c>
      <c r="AK265" s="14"/>
      <c r="AL265" s="21">
        <f t="shared" si="815"/>
        <v>0</v>
      </c>
      <c r="AM265" s="21">
        <f t="shared" si="816"/>
        <v>36060</v>
      </c>
      <c r="AN265" s="21">
        <f t="shared" si="817"/>
        <v>32389</v>
      </c>
      <c r="AO265" s="21" t="str">
        <f t="shared" si="818"/>
        <v>-</v>
      </c>
      <c r="AP265" s="21" t="str">
        <f t="shared" si="819"/>
        <v>-</v>
      </c>
      <c r="AQ265" s="102">
        <f t="shared" si="820"/>
        <v>0</v>
      </c>
      <c r="AR265" s="102">
        <f t="shared" si="821"/>
        <v>54204</v>
      </c>
      <c r="AS265" s="41" t="str">
        <f t="shared" si="822"/>
        <v>-</v>
      </c>
      <c r="AT265" s="41">
        <f>AH265</f>
        <v>0</v>
      </c>
      <c r="AU265" s="41">
        <f>AI265</f>
        <v>0</v>
      </c>
      <c r="AV265" s="148"/>
    </row>
    <row r="266" spans="1:48" ht="13.5" customHeight="1">
      <c r="A266" s="26" t="s">
        <v>33</v>
      </c>
      <c r="B266" s="26" t="s">
        <v>355</v>
      </c>
      <c r="C266" s="26" t="s">
        <v>2</v>
      </c>
      <c r="D266" s="26" t="s">
        <v>16</v>
      </c>
      <c r="E266" s="26" t="s">
        <v>318</v>
      </c>
      <c r="F266" s="33" t="str">
        <f>IF(Menu!$G$10="English",A266,B266)</f>
        <v>Reserva de lucros</v>
      </c>
      <c r="G266" s="27" t="str">
        <f>IF(Menu!$G$10="English",C266,D266)</f>
        <v>R$ milhares</v>
      </c>
      <c r="H266" s="102">
        <v>138192</v>
      </c>
      <c r="I266" s="102">
        <v>22962</v>
      </c>
      <c r="J266" s="102">
        <v>0</v>
      </c>
      <c r="K266" s="102">
        <v>3043</v>
      </c>
      <c r="L266" s="102">
        <v>16798</v>
      </c>
      <c r="M266" s="102">
        <v>26698</v>
      </c>
      <c r="N266" s="115">
        <v>30290</v>
      </c>
      <c r="O266" s="102">
        <v>68359</v>
      </c>
      <c r="P266" s="102">
        <v>80685</v>
      </c>
      <c r="Q266" s="102">
        <v>100410</v>
      </c>
      <c r="R266" s="102">
        <v>77663</v>
      </c>
      <c r="S266" s="102">
        <v>99846</v>
      </c>
      <c r="T266" s="102">
        <v>105015</v>
      </c>
      <c r="U266" s="102">
        <v>121208</v>
      </c>
      <c r="V266" s="102">
        <v>63518</v>
      </c>
      <c r="W266" s="102">
        <v>74323</v>
      </c>
      <c r="X266" s="102">
        <v>54204</v>
      </c>
      <c r="Y266" s="102">
        <v>54203</v>
      </c>
      <c r="Z266" s="102">
        <v>46605</v>
      </c>
      <c r="AA266" s="102">
        <v>59398</v>
      </c>
      <c r="AB266" s="102">
        <v>59398</v>
      </c>
      <c r="AC266" s="102">
        <v>59398</v>
      </c>
      <c r="AD266" s="102">
        <v>62967</v>
      </c>
      <c r="AE266" s="102">
        <v>62967</v>
      </c>
      <c r="AF266" s="102">
        <v>60391.443270000003</v>
      </c>
      <c r="AG266" s="102">
        <v>60391.443270000003</v>
      </c>
      <c r="AH266" s="102">
        <v>64925</v>
      </c>
      <c r="AI266" s="102">
        <v>64925</v>
      </c>
      <c r="AJ266" s="102">
        <v>64617.696830000001</v>
      </c>
      <c r="AK266" s="14"/>
      <c r="AL266" s="21">
        <f t="shared" si="815"/>
        <v>138192</v>
      </c>
      <c r="AM266" s="21">
        <f t="shared" si="816"/>
        <v>22962</v>
      </c>
      <c r="AN266" s="21">
        <f t="shared" si="817"/>
        <v>0</v>
      </c>
      <c r="AO266" s="21">
        <f t="shared" si="818"/>
        <v>30290</v>
      </c>
      <c r="AP266" s="21">
        <f t="shared" si="819"/>
        <v>77663</v>
      </c>
      <c r="AQ266" s="102">
        <f t="shared" si="820"/>
        <v>63518</v>
      </c>
      <c r="AR266" s="102">
        <f t="shared" si="821"/>
        <v>46605</v>
      </c>
      <c r="AS266" s="41">
        <f t="shared" si="822"/>
        <v>62967</v>
      </c>
      <c r="AT266" s="41">
        <f>AH266</f>
        <v>64925</v>
      </c>
      <c r="AU266" s="41">
        <f>AI266</f>
        <v>64925</v>
      </c>
      <c r="AV266" s="148"/>
    </row>
    <row r="267" spans="1:48" ht="13.5" customHeight="1">
      <c r="A267" s="26" t="s">
        <v>542</v>
      </c>
      <c r="B267" s="26" t="s">
        <v>543</v>
      </c>
      <c r="C267" s="26" t="s">
        <v>2</v>
      </c>
      <c r="D267" s="26" t="s">
        <v>16</v>
      </c>
      <c r="E267" s="26" t="s">
        <v>318</v>
      </c>
      <c r="F267" s="33" t="str">
        <f>IF(Menu!$G$10="English",A267,B267)</f>
        <v>Dividendos Adicionais Propostos</v>
      </c>
      <c r="G267" s="27" t="str">
        <f>IF(Menu!$G$10="English",C267,D267)</f>
        <v>R$ milhares</v>
      </c>
      <c r="H267" s="102"/>
      <c r="I267" s="102"/>
      <c r="J267" s="102"/>
      <c r="K267" s="102"/>
      <c r="L267" s="102"/>
      <c r="M267" s="102"/>
      <c r="N267" s="115"/>
      <c r="O267" s="102"/>
      <c r="P267" s="102"/>
      <c r="Q267" s="102"/>
      <c r="R267" s="102">
        <v>0</v>
      </c>
      <c r="S267" s="102">
        <v>0</v>
      </c>
      <c r="T267" s="102">
        <v>0</v>
      </c>
      <c r="U267" s="102">
        <v>0</v>
      </c>
      <c r="V267" s="102">
        <v>56300</v>
      </c>
      <c r="W267" s="102">
        <v>56300</v>
      </c>
      <c r="X267" s="102">
        <v>0</v>
      </c>
      <c r="Y267" s="102">
        <v>0</v>
      </c>
      <c r="Z267" s="102" t="s">
        <v>367</v>
      </c>
      <c r="AA267" s="102">
        <v>41411</v>
      </c>
      <c r="AB267" s="102">
        <v>0</v>
      </c>
      <c r="AC267" s="102" t="s">
        <v>367</v>
      </c>
      <c r="AD267" s="102">
        <v>27794</v>
      </c>
      <c r="AE267" s="102">
        <v>27794</v>
      </c>
      <c r="AF267" s="102">
        <v>0</v>
      </c>
      <c r="AG267" s="102" t="s">
        <v>367</v>
      </c>
      <c r="AH267" s="102">
        <v>20320</v>
      </c>
      <c r="AI267" s="102">
        <v>20320</v>
      </c>
      <c r="AJ267" s="102">
        <f>_xlfn.XLOOKUP(F267,[9]Balanço!$B:$B,[9]Balanço!$X:$X)</f>
        <v>0</v>
      </c>
      <c r="AK267" s="14"/>
      <c r="AL267" s="21"/>
      <c r="AM267" s="21"/>
      <c r="AN267" s="21"/>
      <c r="AO267" s="21"/>
      <c r="AP267" s="21">
        <f t="shared" si="819"/>
        <v>0</v>
      </c>
      <c r="AQ267" s="102">
        <f t="shared" si="820"/>
        <v>56300</v>
      </c>
      <c r="AR267" s="102" t="str">
        <f t="shared" si="821"/>
        <v>-</v>
      </c>
      <c r="AS267" s="41">
        <f t="shared" si="822"/>
        <v>27794</v>
      </c>
      <c r="AT267" s="41">
        <f>AH267</f>
        <v>20320</v>
      </c>
      <c r="AU267" s="41">
        <f>AI267</f>
        <v>20320</v>
      </c>
      <c r="AV267" s="148"/>
    </row>
    <row r="268" spans="1:48" ht="13.5" customHeight="1">
      <c r="A268" s="26" t="s">
        <v>129</v>
      </c>
      <c r="B268" s="26" t="s">
        <v>126</v>
      </c>
      <c r="C268" s="26" t="s">
        <v>2</v>
      </c>
      <c r="D268" s="26" t="s">
        <v>16</v>
      </c>
      <c r="E268" s="26" t="s">
        <v>323</v>
      </c>
      <c r="F268" s="33" t="str">
        <f>IF(Menu!$G$10="English",A268,B268)</f>
        <v>Participação dos não controladores</v>
      </c>
      <c r="G268" s="27" t="str">
        <f>IF(Menu!$G$10="English",C268,D268)</f>
        <v>R$ milhares</v>
      </c>
      <c r="H268" s="102">
        <v>41637</v>
      </c>
      <c r="I268" s="102">
        <v>59932</v>
      </c>
      <c r="J268" s="102">
        <v>52527</v>
      </c>
      <c r="K268" s="102">
        <v>65600</v>
      </c>
      <c r="L268" s="102">
        <v>82982</v>
      </c>
      <c r="M268" s="102">
        <v>35266</v>
      </c>
      <c r="N268" s="115">
        <v>35895</v>
      </c>
      <c r="O268" s="102">
        <v>41572</v>
      </c>
      <c r="P268" s="102">
        <v>49041</v>
      </c>
      <c r="Q268" s="102">
        <v>50086</v>
      </c>
      <c r="R268" s="102">
        <v>44022</v>
      </c>
      <c r="S268" s="102">
        <v>62760.067589999999</v>
      </c>
      <c r="T268" s="102">
        <v>72707</v>
      </c>
      <c r="U268" s="102">
        <v>99803</v>
      </c>
      <c r="V268" s="102">
        <v>89112</v>
      </c>
      <c r="W268" s="102">
        <v>92368</v>
      </c>
      <c r="X268" s="102">
        <v>97304</v>
      </c>
      <c r="Y268" s="102">
        <v>89142</v>
      </c>
      <c r="Z268" s="102">
        <v>119507</v>
      </c>
      <c r="AA268" s="102">
        <v>131545</v>
      </c>
      <c r="AB268" s="102">
        <v>118377</v>
      </c>
      <c r="AC268" s="102">
        <v>132887</v>
      </c>
      <c r="AD268" s="102">
        <v>156403</v>
      </c>
      <c r="AE268" s="102">
        <v>143810</v>
      </c>
      <c r="AF268" s="102">
        <v>147827</v>
      </c>
      <c r="AG268" s="102">
        <v>147888</v>
      </c>
      <c r="AH268" s="102">
        <v>151970</v>
      </c>
      <c r="AI268" s="102">
        <v>159467.78302</v>
      </c>
      <c r="AJ268" s="102">
        <f>_xlfn.XLOOKUP(F268,[9]Balanço!$B:$B,[9]Balanço!$X:$X)</f>
        <v>134568</v>
      </c>
      <c r="AK268" s="14"/>
      <c r="AL268" s="21">
        <f>H268</f>
        <v>41637</v>
      </c>
      <c r="AM268" s="21">
        <f>I268</f>
        <v>59932</v>
      </c>
      <c r="AN268" s="21">
        <f>J268</f>
        <v>52527</v>
      </c>
      <c r="AO268" s="21">
        <f>N268</f>
        <v>35895</v>
      </c>
      <c r="AP268" s="21">
        <f>R268</f>
        <v>44022</v>
      </c>
      <c r="AQ268" s="102">
        <f t="shared" si="820"/>
        <v>89112</v>
      </c>
      <c r="AR268" s="102">
        <f t="shared" si="821"/>
        <v>119507</v>
      </c>
      <c r="AS268" s="41">
        <f t="shared" si="822"/>
        <v>156403</v>
      </c>
      <c r="AT268" s="41">
        <f>AH268</f>
        <v>151970</v>
      </c>
      <c r="AU268" s="41">
        <f>AI268</f>
        <v>159467.78302</v>
      </c>
      <c r="AV268" s="148"/>
    </row>
    <row r="269" spans="1:48" ht="13.5" customHeight="1">
      <c r="F269" s="33" t="s">
        <v>421</v>
      </c>
      <c r="H269" s="102">
        <v>-3832</v>
      </c>
      <c r="I269" s="102">
        <v>-4707</v>
      </c>
      <c r="J269" s="102">
        <v>0</v>
      </c>
      <c r="K269" s="102">
        <v>0</v>
      </c>
      <c r="L269" s="102">
        <v>0</v>
      </c>
      <c r="M269" s="102">
        <v>0</v>
      </c>
      <c r="N269" s="102">
        <v>0</v>
      </c>
      <c r="O269" s="102">
        <v>0</v>
      </c>
      <c r="P269" s="102">
        <v>0</v>
      </c>
      <c r="Q269" s="102">
        <v>0</v>
      </c>
      <c r="R269" s="102">
        <v>0</v>
      </c>
      <c r="S269" s="102">
        <v>0</v>
      </c>
      <c r="T269" s="102">
        <v>0</v>
      </c>
      <c r="U269" s="102">
        <v>0</v>
      </c>
      <c r="V269" s="102">
        <v>0</v>
      </c>
      <c r="W269" s="102">
        <v>0</v>
      </c>
      <c r="X269" s="102">
        <v>41893</v>
      </c>
      <c r="Y269" s="102">
        <v>16718</v>
      </c>
      <c r="Z269" s="102" t="s">
        <v>367</v>
      </c>
      <c r="AA269" s="102">
        <v>30340</v>
      </c>
      <c r="AB269" s="102">
        <v>1560</v>
      </c>
      <c r="AC269" s="102">
        <v>37136</v>
      </c>
      <c r="AD269" s="102" t="s">
        <v>367</v>
      </c>
      <c r="AE269" s="102">
        <v>13433</v>
      </c>
      <c r="AF269" s="102">
        <v>30419.55673</v>
      </c>
      <c r="AG269" s="102">
        <v>55463.556729999997</v>
      </c>
      <c r="AH269" s="102">
        <v>0</v>
      </c>
      <c r="AI269" s="102">
        <v>25042</v>
      </c>
      <c r="AJ269" s="102">
        <v>59105</v>
      </c>
      <c r="AK269" s="14"/>
      <c r="AL269" s="21">
        <f t="shared" si="815"/>
        <v>-3832</v>
      </c>
      <c r="AM269" s="21">
        <f t="shared" si="816"/>
        <v>-4707</v>
      </c>
      <c r="AN269" s="21">
        <f t="shared" si="817"/>
        <v>0</v>
      </c>
      <c r="AO269" s="21">
        <f t="shared" si="818"/>
        <v>0</v>
      </c>
      <c r="AP269" s="21">
        <f t="shared" si="819"/>
        <v>0</v>
      </c>
      <c r="AQ269" s="102">
        <f t="shared" si="820"/>
        <v>0</v>
      </c>
      <c r="AR269" s="102" t="str">
        <f t="shared" si="821"/>
        <v>-</v>
      </c>
      <c r="AS269" s="41" t="str">
        <f t="shared" si="822"/>
        <v>-</v>
      </c>
      <c r="AT269" s="41">
        <f>AH269</f>
        <v>0</v>
      </c>
      <c r="AU269" s="41">
        <f>AI269</f>
        <v>25042</v>
      </c>
      <c r="AV269" s="148"/>
    </row>
    <row r="270" spans="1:48" ht="13.5" customHeight="1">
      <c r="F270" s="33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  <c r="AB270" s="115"/>
      <c r="AC270" s="115"/>
      <c r="AD270" s="115"/>
      <c r="AE270" s="115"/>
      <c r="AF270" s="115"/>
      <c r="AG270" s="115"/>
      <c r="AH270" s="115"/>
      <c r="AI270" s="115"/>
      <c r="AJ270" s="115"/>
      <c r="AK270" s="14"/>
      <c r="AL270" s="12"/>
      <c r="AM270" s="12"/>
      <c r="AN270" s="12"/>
      <c r="AO270" s="12"/>
      <c r="AP270" s="12"/>
      <c r="AQ270" s="115"/>
      <c r="AR270" s="115"/>
      <c r="AS270" s="115"/>
      <c r="AT270" s="115"/>
      <c r="AU270" s="115"/>
      <c r="AV270" s="148"/>
    </row>
    <row r="271" spans="1:48" ht="13.5" customHeight="1"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4"/>
      <c r="T271" s="128"/>
      <c r="U271" s="128"/>
      <c r="V271" s="128"/>
      <c r="W271" s="128"/>
      <c r="X271" s="128"/>
      <c r="Y271" s="128"/>
      <c r="Z271" s="128"/>
      <c r="AA271" s="128"/>
      <c r="AB271" s="128"/>
      <c r="AC271" s="128"/>
      <c r="AD271" s="128"/>
      <c r="AE271" s="128"/>
      <c r="AF271" s="128"/>
      <c r="AG271" s="128"/>
      <c r="AH271" s="128"/>
      <c r="AI271" s="128"/>
      <c r="AJ271" s="128"/>
      <c r="AK271" s="14"/>
      <c r="AL271" s="14"/>
      <c r="AM271" s="14"/>
      <c r="AN271" s="14"/>
      <c r="AO271" s="14"/>
      <c r="AP271" s="14"/>
      <c r="AQ271" s="102"/>
      <c r="AR271" s="102"/>
      <c r="AS271" s="102"/>
      <c r="AT271" s="102"/>
      <c r="AU271" s="102"/>
      <c r="AV271" s="148"/>
    </row>
    <row r="272" spans="1:48" ht="13.5" customHeight="1">
      <c r="A272" s="26" t="s">
        <v>501</v>
      </c>
      <c r="B272" s="26" t="s">
        <v>500</v>
      </c>
      <c r="F272" s="28" t="str">
        <f>IF(Menu!$G$10="English",A272,B272)</f>
        <v>RETURN ON AVERAGE EQUITY (ÚLTIMOS 12 MESES, números combinados*)</v>
      </c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4"/>
      <c r="U272" s="104"/>
      <c r="V272" s="104"/>
      <c r="W272" s="104"/>
      <c r="X272" s="104"/>
      <c r="Y272" s="104"/>
      <c r="Z272" s="104"/>
      <c r="AA272" s="104"/>
      <c r="AB272" s="128"/>
      <c r="AC272" s="128"/>
      <c r="AD272" s="128"/>
      <c r="AE272" s="128"/>
      <c r="AF272" s="128"/>
      <c r="AG272" s="128"/>
      <c r="AH272" s="128"/>
      <c r="AI272" s="128"/>
      <c r="AJ272" s="128"/>
      <c r="AK272" s="14"/>
      <c r="AL272" s="14"/>
      <c r="AM272" s="14"/>
      <c r="AN272" s="14"/>
      <c r="AO272" s="14"/>
      <c r="AP272" s="14"/>
      <c r="AQ272" s="102"/>
      <c r="AR272" s="102"/>
      <c r="AS272" s="102"/>
      <c r="AT272" s="102"/>
      <c r="AU272" s="102"/>
      <c r="AV272" s="148"/>
    </row>
    <row r="273" spans="1:51" ht="13.5" customHeight="1">
      <c r="A273" s="26" t="s">
        <v>12</v>
      </c>
      <c r="B273" s="26" t="s">
        <v>11</v>
      </c>
      <c r="C273" s="26" t="s">
        <v>0</v>
      </c>
      <c r="D273" s="26" t="s">
        <v>13</v>
      </c>
      <c r="F273" s="50" t="str">
        <f>IF(Menu!$G$10="English",A273,B273)</f>
        <v>Itens</v>
      </c>
      <c r="G273" s="51" t="str">
        <f>G7</f>
        <v>Unidade</v>
      </c>
      <c r="H273" s="54">
        <f>H7</f>
        <v>2017</v>
      </c>
      <c r="I273" s="54">
        <f>I7</f>
        <v>2018</v>
      </c>
      <c r="J273" s="54">
        <f>J7</f>
        <v>2019</v>
      </c>
      <c r="K273" s="52" t="str">
        <f>IF(Menu!$G$10="PORTUGUÊS","1T20","1Q20")</f>
        <v>1T20</v>
      </c>
      <c r="L273" s="52" t="str">
        <f>IF(Menu!$G$10="PORTUGUÊS","2T20","2Q20")</f>
        <v>2T20</v>
      </c>
      <c r="M273" s="52" t="str">
        <f>IF(Menu!$G$10="PORTUGUÊS","3T20","3Q20")</f>
        <v>3T20</v>
      </c>
      <c r="N273" s="52" t="str">
        <f>IF(Menu!$G$10="PORTUGUÊS","4T20","4Q20")</f>
        <v>4T20</v>
      </c>
      <c r="O273" s="52" t="str">
        <f>IF(Menu!$G$10="PORTUGUÊS","1T21","1Q21")</f>
        <v>1T21</v>
      </c>
      <c r="P273" s="52" t="str">
        <f>IF(Menu!$G$10="PORTUGUÊS","2T21","2Q21")</f>
        <v>2T21</v>
      </c>
      <c r="Q273" s="52" t="str">
        <f>IF(Menu!$G$10="PORTUGUÊS","3T21","3Q21")</f>
        <v>3T21</v>
      </c>
      <c r="R273" s="52" t="str">
        <f>IF(Menu!$G$10="PORTUGUÊS","4T21","4Q21")</f>
        <v>4T21</v>
      </c>
      <c r="S273" s="52" t="str">
        <f>IF(Menu!$G$10="PORTUGUÊS","1T22","1Q22")</f>
        <v>1T22</v>
      </c>
      <c r="T273" s="52" t="str">
        <f>IF(Menu!$G$10="PORTUGUÊS","2T22","2Q22")</f>
        <v>2T22</v>
      </c>
      <c r="U273" s="52" t="str">
        <f>IF(Menu!$G$10="PORTUGUÊS","3T22","3Q22")</f>
        <v>3T22</v>
      </c>
      <c r="V273" s="52" t="str">
        <f>IF(Menu!$G$10="PORTUGUÊS","4T22","4Q22")</f>
        <v>4T22</v>
      </c>
      <c r="W273" s="52" t="str">
        <f>IF(Menu!$G$10="PORTUGUÊS","1T23","1Q23")</f>
        <v>1T23</v>
      </c>
      <c r="X273" s="52" t="str">
        <f>IF(Menu!$G$10="PORTUGUÊS","2T23","2Q23")</f>
        <v>2T23</v>
      </c>
      <c r="Y273" s="52" t="str">
        <f>IF(Menu!$G$10="PORTUGUÊS","3T23","3Q23")</f>
        <v>3T23</v>
      </c>
      <c r="Z273" s="52" t="str">
        <f>IF(Menu!$G$10="PORTUGUÊS","4T23","4Q23")</f>
        <v>4T23</v>
      </c>
      <c r="AA273" s="52" t="str">
        <f>IF(Menu!$G$10="PORTUGUÊS","1T24","1Q24")</f>
        <v>1T24</v>
      </c>
      <c r="AB273" s="160" t="str">
        <f>IF(Menu!$G$10="PORTUGUÊS","2T24","2Q24")</f>
        <v>2T24</v>
      </c>
      <c r="AC273" s="160" t="str">
        <f>IF(Menu!$G$10="PORTUGUÊS","3T24","3Q24")</f>
        <v>3T24</v>
      </c>
      <c r="AD273" s="52" t="str">
        <f>IF(Menu!$G$10="PORTUGUÊS","4T24","4Q24")</f>
        <v>4T24</v>
      </c>
      <c r="AE273" s="52" t="str">
        <f>$AE$7</f>
        <v>1T25</v>
      </c>
      <c r="AF273" s="52" t="str">
        <f>IF(Menu!$G$10="PORTUGUÊS","2T25","2Q25")</f>
        <v>2T25</v>
      </c>
      <c r="AG273" s="52" t="str">
        <f>IF(Menu!$G$10="PORTUGUÊS","3T25","3Q25")</f>
        <v>3T25</v>
      </c>
      <c r="AH273" s="52" t="str">
        <f>IF(Menu!$G$10="PORTUGUÊS","4T25","4Q25")</f>
        <v>4T25</v>
      </c>
      <c r="AI273" s="52" t="str">
        <f>IF(Menu!$G$10="PORTUGUÊS","1T26","1Q26")</f>
        <v>1T26</v>
      </c>
      <c r="AJ273" s="52" t="str">
        <f>IF(Menu!$G$10="PORTUGUÊS","2T26","2Q26")</f>
        <v>2T26</v>
      </c>
      <c r="AK273" s="14"/>
      <c r="AL273" s="52">
        <f t="shared" ref="AL273:AT273" si="828">AL7</f>
        <v>2017</v>
      </c>
      <c r="AM273" s="52">
        <f t="shared" si="828"/>
        <v>2018</v>
      </c>
      <c r="AN273" s="52">
        <f t="shared" si="828"/>
        <v>2019</v>
      </c>
      <c r="AO273" s="52">
        <f t="shared" si="828"/>
        <v>2020</v>
      </c>
      <c r="AP273" s="52">
        <f t="shared" si="828"/>
        <v>2021</v>
      </c>
      <c r="AQ273" s="52">
        <f t="shared" si="828"/>
        <v>2022</v>
      </c>
      <c r="AR273" s="52">
        <f t="shared" si="828"/>
        <v>2023</v>
      </c>
      <c r="AS273" s="52">
        <f t="shared" si="828"/>
        <v>2024</v>
      </c>
      <c r="AT273" s="52">
        <f t="shared" si="828"/>
        <v>2025</v>
      </c>
      <c r="AU273" s="52">
        <f t="shared" ref="AU273" si="829">AU7</f>
        <v>2026</v>
      </c>
      <c r="AV273" s="148"/>
    </row>
    <row r="274" spans="1:51" s="28" customFormat="1" ht="13.5" customHeight="1">
      <c r="A274" s="29" t="s">
        <v>495</v>
      </c>
      <c r="B274" s="29" t="s">
        <v>495</v>
      </c>
      <c r="C274" s="29" t="s">
        <v>1</v>
      </c>
      <c r="D274" s="29" t="s">
        <v>1</v>
      </c>
      <c r="E274" s="29"/>
      <c r="F274" s="31" t="str">
        <f>IF(Menu!$G$10="English",A274,B274)</f>
        <v>ROAE</v>
      </c>
      <c r="G274" s="28" t="str">
        <f>IF(Menu!$G$10="English",C274,D274)</f>
        <v>%</v>
      </c>
      <c r="H274" s="109">
        <f>H275/((H276+467584)/2)</f>
        <v>0.1457785501846772</v>
      </c>
      <c r="I274" s="109">
        <f>I275/AVERAGE(I276,H276)</f>
        <v>0.12373433727256335</v>
      </c>
      <c r="J274" s="109">
        <f>J275/AVERAGE(J276,I276)</f>
        <v>0.10674483093111774</v>
      </c>
      <c r="K274" s="109">
        <f t="shared" ref="K274:M274" si="830">K275/AVERAGE(K276,$J$276)</f>
        <v>8.4817489893469933E-2</v>
      </c>
      <c r="L274" s="109">
        <f t="shared" si="830"/>
        <v>0.10983506909267739</v>
      </c>
      <c r="M274" s="109">
        <f t="shared" si="830"/>
        <v>7.1265463065204107E-2</v>
      </c>
      <c r="N274" s="109">
        <f>N275/AVERAGE(N276,$J$276)</f>
        <v>6.3918103253094688E-2</v>
      </c>
      <c r="O274" s="109">
        <f t="shared" ref="O274:W274" si="831">O275/O276</f>
        <v>7.4745275436700953E-2</v>
      </c>
      <c r="P274" s="109">
        <f t="shared" si="831"/>
        <v>5.6519007598297789E-2</v>
      </c>
      <c r="Q274" s="103">
        <f t="shared" si="831"/>
        <v>4.6016183210818982E-2</v>
      </c>
      <c r="R274" s="103">
        <f t="shared" si="831"/>
        <v>7.122337018981291E-2</v>
      </c>
      <c r="S274" s="103">
        <f t="shared" si="831"/>
        <v>7.7473263977457338E-2</v>
      </c>
      <c r="T274" s="103">
        <f t="shared" si="831"/>
        <v>9.1991487297651761E-2</v>
      </c>
      <c r="U274" s="103">
        <f t="shared" si="831"/>
        <v>9.4241981888701226E-2</v>
      </c>
      <c r="V274" s="103">
        <f t="shared" si="831"/>
        <v>7.0843656023983972E-2</v>
      </c>
      <c r="W274" s="103">
        <f t="shared" si="831"/>
        <v>6.837528172627784E-2</v>
      </c>
      <c r="X274" s="103">
        <f t="shared" ref="X274:Y274" si="832">X275/X276</f>
        <v>6.1605029783410897E-2</v>
      </c>
      <c r="Y274" s="103">
        <f t="shared" si="832"/>
        <v>5.5089725583495369E-2</v>
      </c>
      <c r="Z274" s="103">
        <f t="shared" ref="Z274:AB274" si="833">Z275/Z276</f>
        <v>8.6555541854272416E-2</v>
      </c>
      <c r="AA274" s="103">
        <f t="shared" si="833"/>
        <v>9.490871578700466E-2</v>
      </c>
      <c r="AB274" s="103">
        <f t="shared" si="833"/>
        <v>5.3148662694165391E-2</v>
      </c>
      <c r="AC274" s="103">
        <f t="shared" ref="AC274:AD274" si="834">AC275/AC276</f>
        <v>7.0168968645614227E-2</v>
      </c>
      <c r="AD274" s="103">
        <f t="shared" si="834"/>
        <v>5.9185148894818976E-2</v>
      </c>
      <c r="AE274" s="103">
        <f t="shared" ref="AE274:AF274" si="835">AE275/AE276</f>
        <v>4.6649600331675665E-2</v>
      </c>
      <c r="AF274" s="103">
        <f t="shared" si="835"/>
        <v>0.10714844419200532</v>
      </c>
      <c r="AG274" s="103">
        <f t="shared" ref="AG274:AH274" si="836">AG275/AG276</f>
        <v>0.10031893991195368</v>
      </c>
      <c r="AH274" s="103">
        <f t="shared" si="836"/>
        <v>0.10388688140732145</v>
      </c>
      <c r="AI274" s="103">
        <f t="shared" ref="AI274:AJ274" si="837">AI275/AI276</f>
        <v>0.11479039352483009</v>
      </c>
      <c r="AJ274" s="103">
        <f t="shared" si="837"/>
        <v>0.10961080990574713</v>
      </c>
      <c r="AK274" s="16"/>
      <c r="AL274" s="60">
        <f>AL275/((AL276+467584)/2)</f>
        <v>0.1457785501846772</v>
      </c>
      <c r="AM274" s="60">
        <f t="shared" ref="AM274:AP274" si="838">AM275/AVERAGE(AM276,AL276)</f>
        <v>0.12373433727256335</v>
      </c>
      <c r="AN274" s="60">
        <f t="shared" si="838"/>
        <v>0.10674483093111774</v>
      </c>
      <c r="AO274" s="60">
        <f t="shared" si="838"/>
        <v>6.3918103253094688E-2</v>
      </c>
      <c r="AP274" s="60">
        <f t="shared" si="838"/>
        <v>7.0191853091031112E-2</v>
      </c>
      <c r="AQ274" s="109">
        <f>AQ275/AQ276</f>
        <v>7.0843656023983972E-2</v>
      </c>
      <c r="AR274" s="109">
        <f>AR275/AR276</f>
        <v>8.6555541854272416E-2</v>
      </c>
      <c r="AS274" s="109">
        <f>AS275/AS276</f>
        <v>5.9185148894818976E-2</v>
      </c>
      <c r="AT274" s="109">
        <f>AT275/AT276</f>
        <v>0.10388688140732145</v>
      </c>
      <c r="AU274" s="109">
        <f>AU275/AU276</f>
        <v>0.10961080990574713</v>
      </c>
      <c r="AV274" s="148"/>
      <c r="AW274" s="109"/>
      <c r="AX274" s="109"/>
      <c r="AY274" s="109"/>
    </row>
    <row r="275" spans="1:51" ht="13.5" customHeight="1">
      <c r="A275" s="26" t="s">
        <v>496</v>
      </c>
      <c r="B275" s="26" t="s">
        <v>497</v>
      </c>
      <c r="C275" s="26" t="s">
        <v>2</v>
      </c>
      <c r="D275" s="26" t="s">
        <v>16</v>
      </c>
      <c r="E275" s="26" t="s">
        <v>319</v>
      </c>
      <c r="F275" s="30" t="str">
        <f>IF(Menu!$G$10="English",A275,B275)</f>
        <v>Lucro líquido antes minoritários</v>
      </c>
      <c r="G275" s="27" t="str">
        <f>IF(Menu!$G$10="English",C275,D275)</f>
        <v>R$ milhares</v>
      </c>
      <c r="H275" s="102">
        <v>77003</v>
      </c>
      <c r="I275" s="102">
        <v>70334</v>
      </c>
      <c r="J275" s="102">
        <v>60744</v>
      </c>
      <c r="K275" s="102">
        <v>51529</v>
      </c>
      <c r="L275" s="102">
        <v>67760</v>
      </c>
      <c r="M275" s="102">
        <v>63572</v>
      </c>
      <c r="N275" s="102">
        <v>57168</v>
      </c>
      <c r="O275" s="102">
        <v>68332</v>
      </c>
      <c r="P275" s="102">
        <v>52448</v>
      </c>
      <c r="Q275" s="102">
        <f t="shared" ref="Q275:AJ275" si="839">SUM(N191:Q191)</f>
        <v>53673</v>
      </c>
      <c r="R275" s="102">
        <f t="shared" si="839"/>
        <v>82936</v>
      </c>
      <c r="S275" s="102">
        <f t="shared" si="839"/>
        <v>90510</v>
      </c>
      <c r="T275" s="102">
        <f t="shared" si="839"/>
        <v>107912.5</v>
      </c>
      <c r="U275" s="102">
        <f t="shared" si="839"/>
        <v>111042.5</v>
      </c>
      <c r="V275" s="102">
        <f t="shared" si="839"/>
        <v>84378</v>
      </c>
      <c r="W275" s="102">
        <f t="shared" si="839"/>
        <v>82313.600000000006</v>
      </c>
      <c r="X275" s="102">
        <f t="shared" si="839"/>
        <v>74362.800000000017</v>
      </c>
      <c r="Y275" s="102">
        <f t="shared" si="839"/>
        <v>66131.800000000017</v>
      </c>
      <c r="Z275" s="102">
        <f t="shared" si="839"/>
        <v>103885</v>
      </c>
      <c r="AA275" s="102">
        <f t="shared" si="839"/>
        <v>114106.39999999998</v>
      </c>
      <c r="AB275" s="102">
        <f t="shared" si="839"/>
        <v>63548.699999999961</v>
      </c>
      <c r="AC275" s="102">
        <f t="shared" si="839"/>
        <v>84498.699999999953</v>
      </c>
      <c r="AD275" s="102">
        <f t="shared" si="839"/>
        <v>71366</v>
      </c>
      <c r="AE275" s="102">
        <f t="shared" si="839"/>
        <v>54458.999999999993</v>
      </c>
      <c r="AF275" s="102">
        <f t="shared" si="839"/>
        <v>122431</v>
      </c>
      <c r="AG275" s="102">
        <f t="shared" si="839"/>
        <v>111905</v>
      </c>
      <c r="AH275" s="102">
        <f t="shared" si="839"/>
        <v>112060</v>
      </c>
      <c r="AI275" s="102">
        <f t="shared" si="839"/>
        <v>123669</v>
      </c>
      <c r="AJ275" s="102">
        <f t="shared" si="839"/>
        <v>118542</v>
      </c>
      <c r="AK275" s="14"/>
      <c r="AL275" s="21">
        <f>H275</f>
        <v>77003</v>
      </c>
      <c r="AM275" s="21">
        <f>I275</f>
        <v>70334</v>
      </c>
      <c r="AN275" s="21">
        <f>J275</f>
        <v>60744</v>
      </c>
      <c r="AO275" s="21">
        <f>N275</f>
        <v>57168</v>
      </c>
      <c r="AP275" s="21">
        <f>R275</f>
        <v>82936</v>
      </c>
      <c r="AQ275" s="102">
        <f>V275</f>
        <v>84378</v>
      </c>
      <c r="AR275" s="102">
        <f>Z275</f>
        <v>103885</v>
      </c>
      <c r="AS275" s="41">
        <f>AD275</f>
        <v>71366</v>
      </c>
      <c r="AT275" s="41">
        <f>AH275</f>
        <v>112060</v>
      </c>
      <c r="AU275" s="41">
        <f>AJ275</f>
        <v>118542</v>
      </c>
      <c r="AV275" s="148"/>
      <c r="AW275" s="161"/>
      <c r="AX275" s="161"/>
      <c r="AY275" s="161"/>
    </row>
    <row r="276" spans="1:51" ht="13.5" customHeight="1">
      <c r="A276" s="26" t="s">
        <v>498</v>
      </c>
      <c r="B276" s="26" t="s">
        <v>499</v>
      </c>
      <c r="C276" s="26" t="s">
        <v>2</v>
      </c>
      <c r="D276" s="26" t="s">
        <v>16</v>
      </c>
      <c r="F276" s="30" t="str">
        <f>IF(Menu!$G$10="English",A276,B276)</f>
        <v>Patrimônio líquido médio</v>
      </c>
      <c r="G276" s="27" t="str">
        <f>IF(Menu!$G$10="English",C276,D276)</f>
        <v>R$ milhares</v>
      </c>
      <c r="H276" s="115">
        <v>588854</v>
      </c>
      <c r="I276" s="115">
        <v>548001</v>
      </c>
      <c r="J276" s="115">
        <v>590115</v>
      </c>
      <c r="K276" s="115">
        <v>624941</v>
      </c>
      <c r="L276" s="115">
        <v>643735</v>
      </c>
      <c r="M276" s="115">
        <v>1193975</v>
      </c>
      <c r="N276" s="115">
        <v>1198674</v>
      </c>
      <c r="O276" s="115">
        <v>914198.25</v>
      </c>
      <c r="P276" s="115">
        <v>927971</v>
      </c>
      <c r="Q276" s="115">
        <f t="shared" ref="Q276:W276" si="840">AVERAGE(N257:Q257)-AVERAGE(N268:Q268)</f>
        <v>1166394</v>
      </c>
      <c r="R276" s="115">
        <f t="shared" si="840"/>
        <v>1164449.25</v>
      </c>
      <c r="S276" s="115">
        <f t="shared" si="840"/>
        <v>1168274</v>
      </c>
      <c r="T276" s="115">
        <f t="shared" si="840"/>
        <v>1173070.5</v>
      </c>
      <c r="U276" s="115">
        <f t="shared" si="840"/>
        <v>1178270</v>
      </c>
      <c r="V276" s="115">
        <f t="shared" si="840"/>
        <v>1191045.25</v>
      </c>
      <c r="W276" s="115">
        <f t="shared" si="840"/>
        <v>1203850.25</v>
      </c>
      <c r="X276" s="115">
        <f t="shared" ref="X276:AJ276" si="841">AVERAGE(U257:X257)-AVERAGE(U268:X268)</f>
        <v>1207089.75</v>
      </c>
      <c r="Y276" s="115">
        <f t="shared" si="841"/>
        <v>1200438</v>
      </c>
      <c r="Z276" s="115">
        <f t="shared" si="841"/>
        <v>1200212</v>
      </c>
      <c r="AA276" s="115">
        <f t="shared" si="841"/>
        <v>1202275.25</v>
      </c>
      <c r="AB276" s="115">
        <f t="shared" si="841"/>
        <v>1195678.25</v>
      </c>
      <c r="AC276" s="115">
        <f t="shared" si="841"/>
        <v>1204217.5</v>
      </c>
      <c r="AD276" s="115">
        <f t="shared" si="841"/>
        <v>1205809.25</v>
      </c>
      <c r="AE276" s="115">
        <f t="shared" si="841"/>
        <v>1167405.5</v>
      </c>
      <c r="AF276" s="115">
        <f t="shared" si="841"/>
        <v>1142629.75</v>
      </c>
      <c r="AG276" s="115">
        <f t="shared" si="841"/>
        <v>1115492.25</v>
      </c>
      <c r="AH276" s="115">
        <f t="shared" si="841"/>
        <v>1078673.25</v>
      </c>
      <c r="AI276" s="115">
        <f t="shared" si="841"/>
        <v>1077346.2500000002</v>
      </c>
      <c r="AJ276" s="115">
        <f t="shared" si="841"/>
        <v>1081480.9242074999</v>
      </c>
      <c r="AK276" s="14"/>
      <c r="AL276" s="21">
        <f>H276</f>
        <v>588854</v>
      </c>
      <c r="AM276" s="21">
        <f>I276</f>
        <v>548001</v>
      </c>
      <c r="AN276" s="21">
        <f>J276</f>
        <v>590115</v>
      </c>
      <c r="AO276" s="21">
        <f>N276</f>
        <v>1198674</v>
      </c>
      <c r="AP276" s="21">
        <f>R276</f>
        <v>1164449.25</v>
      </c>
      <c r="AQ276" s="115">
        <f>V276</f>
        <v>1191045.25</v>
      </c>
      <c r="AR276" s="102">
        <f>Z276</f>
        <v>1200212</v>
      </c>
      <c r="AS276" s="41">
        <f>AD276</f>
        <v>1205809.25</v>
      </c>
      <c r="AT276" s="41">
        <f>AH276</f>
        <v>1078673.25</v>
      </c>
      <c r="AU276" s="41">
        <f>AJ276</f>
        <v>1081480.9242074999</v>
      </c>
      <c r="AV276" s="148"/>
    </row>
    <row r="277" spans="1:51" ht="13.5" customHeight="1">
      <c r="F277" s="30"/>
      <c r="G277" s="150"/>
      <c r="H277" s="150"/>
      <c r="I277" s="150"/>
      <c r="J277" s="128"/>
      <c r="K277" s="150"/>
      <c r="L277" s="150"/>
      <c r="M277" s="150"/>
      <c r="N277" s="128"/>
      <c r="O277" s="150"/>
      <c r="P277" s="150"/>
      <c r="Q277" s="150"/>
      <c r="R277" s="128"/>
      <c r="S277" s="150"/>
      <c r="T277" s="150"/>
      <c r="U277" s="150"/>
      <c r="V277" s="150"/>
      <c r="W277" s="150"/>
      <c r="X277" s="150"/>
      <c r="Y277" s="150"/>
      <c r="Z277" s="150"/>
      <c r="AA277" s="150"/>
      <c r="AB277" s="150"/>
      <c r="AC277" s="150"/>
      <c r="AD277" s="150"/>
      <c r="AE277" s="150"/>
      <c r="AF277" s="150"/>
      <c r="AG277" s="150"/>
      <c r="AH277" s="150"/>
      <c r="AI277" s="150"/>
      <c r="AJ277" s="150"/>
      <c r="AK277" s="14"/>
      <c r="AL277" s="21"/>
      <c r="AM277" s="21"/>
      <c r="AN277" s="21"/>
      <c r="AO277" s="21"/>
      <c r="AP277" s="21"/>
      <c r="AQ277" s="115"/>
      <c r="AR277" s="115"/>
      <c r="AS277" s="115"/>
      <c r="AT277" s="115"/>
      <c r="AU277" s="115"/>
      <c r="AV277" s="148"/>
    </row>
    <row r="278" spans="1:51" ht="13.5" customHeight="1">
      <c r="G278" s="102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  <c r="AA278" s="102"/>
      <c r="AB278" s="102"/>
      <c r="AC278" s="102"/>
      <c r="AD278" s="102"/>
      <c r="AE278" s="102"/>
      <c r="AF278" s="102"/>
      <c r="AG278" s="102"/>
      <c r="AH278" s="102"/>
      <c r="AI278" s="102"/>
      <c r="AJ278" s="102"/>
      <c r="AK278" s="102"/>
      <c r="AL278" s="14"/>
      <c r="AM278" s="14"/>
      <c r="AN278" s="14"/>
      <c r="AO278" s="14"/>
      <c r="AP278" s="14"/>
      <c r="AQ278" s="102"/>
      <c r="AR278" s="102"/>
      <c r="AS278" s="102"/>
      <c r="AT278" s="102"/>
      <c r="AU278" s="102"/>
      <c r="AV278" s="148"/>
    </row>
    <row r="279" spans="1:51" ht="13.5" customHeight="1">
      <c r="F279" s="28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4"/>
      <c r="AC279" s="124"/>
      <c r="AD279" s="124"/>
      <c r="AE279" s="124"/>
      <c r="AF279" s="124"/>
      <c r="AG279" s="124"/>
      <c r="AH279" s="124"/>
      <c r="AI279" s="124"/>
      <c r="AJ279" s="124"/>
      <c r="AK279" s="124"/>
      <c r="AL279" s="14"/>
      <c r="AM279" s="14"/>
      <c r="AN279" s="14"/>
      <c r="AO279" s="14"/>
      <c r="AP279" s="14"/>
      <c r="AQ279" s="124"/>
      <c r="AR279" s="124"/>
      <c r="AS279" s="124"/>
      <c r="AT279" s="124"/>
      <c r="AU279" s="124"/>
      <c r="AV279" s="148"/>
    </row>
    <row r="280" spans="1:51" ht="13.5" customHeight="1">
      <c r="A280" s="26" t="s">
        <v>12</v>
      </c>
      <c r="B280" s="26" t="s">
        <v>11</v>
      </c>
      <c r="C280" s="26" t="s">
        <v>0</v>
      </c>
      <c r="D280" s="26" t="s">
        <v>13</v>
      </c>
      <c r="F280" s="50" t="str">
        <f>IF(Menu!$G$10="English",A280,B280)</f>
        <v>Itens</v>
      </c>
      <c r="G280" s="55" t="str">
        <f>G273</f>
        <v>Unidade</v>
      </c>
      <c r="H280" s="54">
        <f>H273</f>
        <v>2017</v>
      </c>
      <c r="I280" s="54">
        <f>I273</f>
        <v>2018</v>
      </c>
      <c r="J280" s="54">
        <f>J273</f>
        <v>2019</v>
      </c>
      <c r="K280" s="52" t="str">
        <f>IF(Menu!$G$10="PORTUGUÊS","1T20","1Q20")</f>
        <v>1T20</v>
      </c>
      <c r="L280" s="52" t="str">
        <f>IF(Menu!$G$10="PORTUGUÊS","2T20","2Q20")</f>
        <v>2T20</v>
      </c>
      <c r="M280" s="52" t="str">
        <f>IF(Menu!$G$10="PORTUGUÊS","3T20","3Q20")</f>
        <v>3T20</v>
      </c>
      <c r="N280" s="52" t="str">
        <f>IF(Menu!$G$10="PORTUGUÊS","4T20","4Q20")</f>
        <v>4T20</v>
      </c>
      <c r="O280" s="52" t="str">
        <f>IF(Menu!$G$10="PORTUGUÊS","1T21","1Q21")</f>
        <v>1T21</v>
      </c>
      <c r="P280" s="52" t="str">
        <f>IF(Menu!$G$10="PORTUGUÊS","2T21","2Q21")</f>
        <v>2T21</v>
      </c>
      <c r="Q280" s="52" t="str">
        <f>IF(Menu!$G$10="PORTUGUÊS","3T21","3Q21")</f>
        <v>3T21</v>
      </c>
      <c r="R280" s="52" t="str">
        <f>IF(Menu!$G$10="PORTUGUÊS","4T21","4Q21")</f>
        <v>4T21</v>
      </c>
      <c r="S280" s="52" t="str">
        <f>IF(Menu!$G$10="PORTUGUÊS","1T22","1Q22")</f>
        <v>1T22</v>
      </c>
      <c r="T280" s="52" t="str">
        <f>IF(Menu!$G$10="PORTUGUÊS","2T22","2Q22")</f>
        <v>2T22</v>
      </c>
      <c r="U280" s="52" t="str">
        <f>IF(Menu!$G$10="PORTUGUÊS","3T22","3Q22")</f>
        <v>3T22</v>
      </c>
      <c r="V280" s="52" t="str">
        <f>IF(Menu!$G$10="PORTUGUÊS","4T22","4Q22")</f>
        <v>4T22</v>
      </c>
      <c r="W280" s="52" t="str">
        <f>IF(Menu!$G$10="PORTUGUÊS","1T23","1Q23")</f>
        <v>1T23</v>
      </c>
      <c r="X280" s="52" t="str">
        <f>IF(Menu!$G$10="PORTUGUÊS","2T23","2Q23")</f>
        <v>2T23</v>
      </c>
      <c r="Y280" s="52" t="str">
        <f>IF(Menu!$G$10="PORTUGUÊS","3T23","3Q23")</f>
        <v>3T23</v>
      </c>
      <c r="Z280" s="52" t="str">
        <f>IF(Menu!$G$10="PORTUGUÊS","4T23","4Q23")</f>
        <v>4T23</v>
      </c>
      <c r="AA280" s="52" t="str">
        <f>IF(Menu!$G$10="PORTUGUÊS","1T24","1Q24")</f>
        <v>1T24</v>
      </c>
      <c r="AB280" s="160" t="str">
        <f>IF(Menu!$G$10="PORTUGUÊS","2T24","2Q24")</f>
        <v>2T24</v>
      </c>
      <c r="AC280" s="160" t="str">
        <f>IF(Menu!$G$10="PORTUGUÊS","3T24","3Q24")</f>
        <v>3T24</v>
      </c>
      <c r="AD280" s="52" t="str">
        <f>IF(Menu!$G$10="PORTUGUÊS","4T24","4Q24")</f>
        <v>4T24</v>
      </c>
      <c r="AE280" s="52" t="str">
        <f>$AE$7</f>
        <v>1T25</v>
      </c>
      <c r="AF280" s="52" t="str">
        <f>IF(Menu!$G$10="PORTUGUÊS","2T25","2Q25")</f>
        <v>2T25</v>
      </c>
      <c r="AG280" s="52" t="str">
        <f>IF(Menu!$G$10="PORTUGUÊS","3T25","3Q25")</f>
        <v>3T25</v>
      </c>
      <c r="AH280" s="52" t="str">
        <f>IF(Menu!$G$10="PORTUGUÊS","4T25","4Q25")</f>
        <v>4T25</v>
      </c>
      <c r="AI280" s="52" t="str">
        <f>IF(Menu!$G$10="PORTUGUÊS","1T26","1Q26")</f>
        <v>1T26</v>
      </c>
      <c r="AJ280" s="52" t="str">
        <f>IF(Menu!$G$10="PORTUGUÊS","2T26","2Q26")</f>
        <v>2T26</v>
      </c>
      <c r="AK280" s="14"/>
      <c r="AL280" s="54">
        <f t="shared" ref="AL280:AR280" si="842">AL273</f>
        <v>2017</v>
      </c>
      <c r="AM280" s="54">
        <f t="shared" si="842"/>
        <v>2018</v>
      </c>
      <c r="AN280" s="54">
        <f t="shared" si="842"/>
        <v>2019</v>
      </c>
      <c r="AO280" s="54">
        <f t="shared" si="842"/>
        <v>2020</v>
      </c>
      <c r="AP280" s="54">
        <f t="shared" si="842"/>
        <v>2021</v>
      </c>
      <c r="AQ280" s="54">
        <f t="shared" si="842"/>
        <v>2022</v>
      </c>
      <c r="AR280" s="54">
        <f t="shared" si="842"/>
        <v>2023</v>
      </c>
      <c r="AS280" s="54">
        <f t="shared" ref="AS280:AT280" si="843">AS273</f>
        <v>2024</v>
      </c>
      <c r="AT280" s="54">
        <f t="shared" si="843"/>
        <v>2025</v>
      </c>
      <c r="AU280" s="54">
        <f>AU7</f>
        <v>2026</v>
      </c>
      <c r="AV280" s="148"/>
    </row>
    <row r="281" spans="1:51" s="28" customFormat="1" ht="13.5" customHeight="1">
      <c r="A281" s="29" t="s">
        <v>169</v>
      </c>
      <c r="B281" s="29" t="s">
        <v>169</v>
      </c>
      <c r="C281" s="26" t="s">
        <v>2</v>
      </c>
      <c r="D281" s="26" t="s">
        <v>16</v>
      </c>
      <c r="E281" s="26"/>
      <c r="F281" s="31" t="str">
        <f>IF(Menu!$G$10="English",A281,B281)</f>
        <v>Cash burn</v>
      </c>
      <c r="G281" s="27" t="str">
        <f>IF(Menu!$G$10="English",C281,D281)</f>
        <v>R$ milhares</v>
      </c>
      <c r="H281" s="114">
        <f t="shared" ref="H281:O281" si="844">SUM(H282:H286)</f>
        <v>51774</v>
      </c>
      <c r="I281" s="114">
        <f t="shared" si="844"/>
        <v>-58998</v>
      </c>
      <c r="J281" s="114">
        <f t="shared" si="844"/>
        <v>-56707</v>
      </c>
      <c r="K281" s="114">
        <f t="shared" ref="K281" si="845">SUM(K282:K286)</f>
        <v>2400</v>
      </c>
      <c r="L281" s="114">
        <f t="shared" si="844"/>
        <v>-115800</v>
      </c>
      <c r="M281" s="114">
        <f t="shared" si="844"/>
        <v>-33600</v>
      </c>
      <c r="N281" s="114">
        <f t="shared" si="844"/>
        <v>-28600</v>
      </c>
      <c r="O281" s="114">
        <f t="shared" si="844"/>
        <v>3400</v>
      </c>
      <c r="P281" s="114">
        <f t="shared" ref="P281:Q281" si="846">SUM(P282:P286)</f>
        <v>22800</v>
      </c>
      <c r="Q281" s="114">
        <f t="shared" si="846"/>
        <v>53100</v>
      </c>
      <c r="R281" s="114">
        <f>SUM(R282:R286)</f>
        <v>65757.126261269994</v>
      </c>
      <c r="S281" s="114">
        <f t="shared" ref="S281" si="847">SUM(S282:S286)</f>
        <v>37868.246149909901</v>
      </c>
      <c r="T281" s="114">
        <f t="shared" ref="T281:U281" si="848">SUM(T282:T286)</f>
        <v>26908.402260180301</v>
      </c>
      <c r="U281" s="114">
        <f t="shared" si="848"/>
        <v>91309.148980569997</v>
      </c>
      <c r="V281" s="114">
        <f t="shared" ref="V281:W281" si="849">SUM(V282:V286)</f>
        <v>13105</v>
      </c>
      <c r="W281" s="114">
        <f t="shared" si="849"/>
        <v>-6405</v>
      </c>
      <c r="X281" s="114">
        <f t="shared" ref="X281:Y281" si="850">SUM(X282:X286)</f>
        <v>-21128.260330000048</v>
      </c>
      <c r="Y281" s="114">
        <f t="shared" si="850"/>
        <v>-17729.74248000003</v>
      </c>
      <c r="Z281" s="114">
        <f t="shared" ref="Z281:AD281" si="851">SUM(Z282:Z287)</f>
        <v>-6534.3089800000016</v>
      </c>
      <c r="AA281" s="114">
        <f t="shared" si="851"/>
        <v>-51456</v>
      </c>
      <c r="AB281" s="114">
        <f t="shared" si="851"/>
        <v>-60401.100839999999</v>
      </c>
      <c r="AC281" s="114">
        <f t="shared" si="851"/>
        <v>9698.0000000000091</v>
      </c>
      <c r="AD281" s="114">
        <f t="shared" si="851"/>
        <v>31219.099269999999</v>
      </c>
      <c r="AE281" s="114">
        <f>SUM(AE282:AE287)</f>
        <v>-47996</v>
      </c>
      <c r="AF281" s="114">
        <f>SUM(AF282:AF287)</f>
        <v>41827</v>
      </c>
      <c r="AG281" s="114">
        <f>SUM(AG282:AG287)</f>
        <v>60001</v>
      </c>
      <c r="AH281" s="114">
        <f>SUM(AH282:AH287)</f>
        <v>193610</v>
      </c>
      <c r="AI281" s="114">
        <f>SUM(AI282:AI287)</f>
        <v>33806</v>
      </c>
      <c r="AJ281" s="114">
        <f>SUM(AJ282:AJ287)</f>
        <v>39570</v>
      </c>
      <c r="AK281" s="16"/>
      <c r="AL281" s="20">
        <f t="shared" ref="AL281:AQ281" si="852">SUM(AL282:AL286)</f>
        <v>51774</v>
      </c>
      <c r="AM281" s="20">
        <f t="shared" si="852"/>
        <v>-58998</v>
      </c>
      <c r="AN281" s="20">
        <f t="shared" si="852"/>
        <v>-56707</v>
      </c>
      <c r="AO281" s="20">
        <f t="shared" si="852"/>
        <v>-175600</v>
      </c>
      <c r="AP281" s="20">
        <f t="shared" si="852"/>
        <v>145057.12626126999</v>
      </c>
      <c r="AQ281" s="114">
        <f t="shared" si="852"/>
        <v>169190.79739066021</v>
      </c>
      <c r="AR281" s="114">
        <f t="shared" ref="AR281:AS281" si="853">SUM(AR282:AR286)</f>
        <v>-51797.31179000008</v>
      </c>
      <c r="AS281" s="114">
        <f t="shared" si="853"/>
        <v>-70940.001569999993</v>
      </c>
      <c r="AT281" s="114">
        <f>SUM(AT282:AT287)</f>
        <v>247442</v>
      </c>
      <c r="AU281" s="114">
        <f>SUM(AU282:AU287)</f>
        <v>73376</v>
      </c>
      <c r="AV281" s="148"/>
    </row>
    <row r="282" spans="1:51" ht="13.5" customHeight="1">
      <c r="A282" s="26" t="s">
        <v>168</v>
      </c>
      <c r="B282" s="26" t="s">
        <v>165</v>
      </c>
      <c r="C282" s="26" t="s">
        <v>2</v>
      </c>
      <c r="D282" s="26" t="s">
        <v>16</v>
      </c>
      <c r="E282" s="26" t="s">
        <v>324</v>
      </c>
      <c r="F282" s="30" t="str">
        <f>IF(Menu!$G$10="English",A282,B282)</f>
        <v>Variação das dívidas líquidas</v>
      </c>
      <c r="G282" s="27" t="str">
        <f>IF(Menu!$G$10="English",C282,D282)</f>
        <v>R$ milhares</v>
      </c>
      <c r="H282" s="102">
        <v>10601</v>
      </c>
      <c r="I282" s="102">
        <v>18877</v>
      </c>
      <c r="J282" s="102">
        <v>-50000</v>
      </c>
      <c r="K282" s="102">
        <v>-15300</v>
      </c>
      <c r="L282" s="102">
        <v>-119100</v>
      </c>
      <c r="M282" s="102">
        <v>-580700</v>
      </c>
      <c r="N282" s="102">
        <v>-26900</v>
      </c>
      <c r="O282" s="102">
        <v>18900</v>
      </c>
      <c r="P282" s="102">
        <v>35200</v>
      </c>
      <c r="Q282" s="102">
        <v>58200</v>
      </c>
      <c r="R282" s="102">
        <v>121757.12626126999</v>
      </c>
      <c r="S282" s="102">
        <v>37868.246149909901</v>
      </c>
      <c r="T282" s="102">
        <v>51273.6880001803</v>
      </c>
      <c r="U282" s="102">
        <v>98308.748980570002</v>
      </c>
      <c r="V282" s="102">
        <v>13105</v>
      </c>
      <c r="W282" s="102">
        <v>4595</v>
      </c>
      <c r="X282" s="102">
        <v>1871.7396699999499</v>
      </c>
      <c r="Y282" s="102">
        <v>15570.999999999969</v>
      </c>
      <c r="Z282" s="102">
        <v>50745</v>
      </c>
      <c r="AA282" s="102">
        <v>-51456</v>
      </c>
      <c r="AB282" s="102">
        <v>-18989</v>
      </c>
      <c r="AC282" s="102">
        <v>9698.0000000000091</v>
      </c>
      <c r="AD282" s="102">
        <v>71224</v>
      </c>
      <c r="AE282" s="102">
        <v>102004</v>
      </c>
      <c r="AF282" s="102">
        <v>41827</v>
      </c>
      <c r="AG282" s="102">
        <v>110001</v>
      </c>
      <c r="AH282" s="102">
        <v>258610</v>
      </c>
      <c r="AI282" s="102">
        <v>44348</v>
      </c>
      <c r="AJ282" s="102">
        <v>39570</v>
      </c>
      <c r="AK282" s="14"/>
      <c r="AL282" s="21">
        <f t="shared" ref="AL282:AN286" si="854">H282</f>
        <v>10601</v>
      </c>
      <c r="AM282" s="21">
        <f t="shared" si="854"/>
        <v>18877</v>
      </c>
      <c r="AN282" s="21">
        <f t="shared" si="854"/>
        <v>-50000</v>
      </c>
      <c r="AO282" s="23">
        <f>SUM(K282:N282)</f>
        <v>-742000</v>
      </c>
      <c r="AP282" s="23">
        <f>SUM(O282:R282)</f>
        <v>234057.12626126999</v>
      </c>
      <c r="AQ282" s="102">
        <f>SUM(S282:V282)</f>
        <v>200555.68313066021</v>
      </c>
      <c r="AR282" s="102">
        <f>SUM(W282:Z282)</f>
        <v>72782.739669999923</v>
      </c>
      <c r="AS282" s="41">
        <f>AA282+AB282+AC282+AD282</f>
        <v>10477.000000000007</v>
      </c>
      <c r="AT282" s="41">
        <f>AE282+AF282+AG282+AH282</f>
        <v>512442</v>
      </c>
      <c r="AU282" s="41">
        <f>SUM(AI282:AJ282)</f>
        <v>83918</v>
      </c>
      <c r="AV282" s="148"/>
    </row>
    <row r="283" spans="1:51" ht="13.5" customHeight="1">
      <c r="A283" s="26" t="s">
        <v>378</v>
      </c>
      <c r="B283" s="26" t="s">
        <v>376</v>
      </c>
      <c r="C283" s="26" t="s">
        <v>2</v>
      </c>
      <c r="D283" s="26" t="s">
        <v>16</v>
      </c>
      <c r="E283" s="26" t="s">
        <v>325</v>
      </c>
      <c r="F283" s="30" t="str">
        <f>IF(Menu!$G$10="English",A283,B283)</f>
        <v>Dividendos e aportes</v>
      </c>
      <c r="G283" s="27" t="str">
        <f>IF(Menu!$G$10="English",C283,D283)</f>
        <v>R$ milhares</v>
      </c>
      <c r="H283" s="102">
        <v>41173</v>
      </c>
      <c r="I283" s="102">
        <v>-77875</v>
      </c>
      <c r="J283" s="102">
        <v>-6707</v>
      </c>
      <c r="K283" s="102">
        <v>17700</v>
      </c>
      <c r="L283" s="102">
        <v>-2400</v>
      </c>
      <c r="M283" s="102">
        <v>-34100</v>
      </c>
      <c r="N283" s="102">
        <v>0</v>
      </c>
      <c r="O283" s="102">
        <v>0</v>
      </c>
      <c r="P283" s="102">
        <v>-1300</v>
      </c>
      <c r="Q283" s="102">
        <v>0</v>
      </c>
      <c r="R283" s="102">
        <v>-56000</v>
      </c>
      <c r="S283" s="102">
        <v>0</v>
      </c>
      <c r="T283" s="102">
        <v>-24365.285739999999</v>
      </c>
      <c r="U283" s="102">
        <v>-6999.6</v>
      </c>
      <c r="V283" s="102"/>
      <c r="W283" s="102">
        <v>-11000</v>
      </c>
      <c r="X283" s="102">
        <v>-23000</v>
      </c>
      <c r="Y283" s="102">
        <v>-33300.742480000001</v>
      </c>
      <c r="Z283" s="102">
        <v>-57279.308980000002</v>
      </c>
      <c r="AA283" s="102">
        <v>0</v>
      </c>
      <c r="AB283" s="102">
        <v>-41412.100839999999</v>
      </c>
      <c r="AC283" s="102">
        <v>0</v>
      </c>
      <c r="AD283" s="102">
        <v>-40004.900730000001</v>
      </c>
      <c r="AE283" s="102">
        <v>0</v>
      </c>
      <c r="AF283" s="102">
        <v>0</v>
      </c>
      <c r="AG283" s="102">
        <v>-50000</v>
      </c>
      <c r="AH283" s="102">
        <v>-65000</v>
      </c>
      <c r="AI283" s="102">
        <v>0</v>
      </c>
      <c r="AJ283" s="102">
        <v>0</v>
      </c>
      <c r="AK283" s="14"/>
      <c r="AL283" s="21">
        <f t="shared" si="854"/>
        <v>41173</v>
      </c>
      <c r="AM283" s="21">
        <f t="shared" si="854"/>
        <v>-77875</v>
      </c>
      <c r="AN283" s="21">
        <f t="shared" si="854"/>
        <v>-6707</v>
      </c>
      <c r="AO283" s="23">
        <f>SUM(K283:N283)</f>
        <v>-18800</v>
      </c>
      <c r="AP283" s="23">
        <f>SUM(O283:R283)</f>
        <v>-57300</v>
      </c>
      <c r="AQ283" s="102">
        <f t="shared" ref="AQ283:AQ286" si="855">SUM(S283:V283)</f>
        <v>-31364.885739999998</v>
      </c>
      <c r="AR283" s="102">
        <f t="shared" ref="AR283:AR286" si="856">SUM(W283:Z283)</f>
        <v>-124580.05146</v>
      </c>
      <c r="AS283" s="41">
        <f t="shared" ref="AS283:AS286" si="857">AA283+AB283+AC283+AD283</f>
        <v>-81417.001569999993</v>
      </c>
      <c r="AT283" s="41">
        <f t="shared" ref="AT283:AT287" si="858">AE283+AF283+AG283+AH283</f>
        <v>-115000</v>
      </c>
      <c r="AU283" s="41">
        <f t="shared" ref="AU283:AU287" si="859">SUM(AI283:AJ283)</f>
        <v>0</v>
      </c>
      <c r="AV283" s="148"/>
    </row>
    <row r="284" spans="1:51" ht="13.5" customHeight="1">
      <c r="A284" s="26" t="s">
        <v>380</v>
      </c>
      <c r="B284" s="26" t="s">
        <v>506</v>
      </c>
      <c r="C284" s="26" t="s">
        <v>2</v>
      </c>
      <c r="D284" s="26" t="s">
        <v>16</v>
      </c>
      <c r="F284" s="30" t="str">
        <f>IF(Menu!$G$10="English",A284,B284)</f>
        <v>Incorporação MEIC</v>
      </c>
      <c r="G284" s="27" t="str">
        <f>IF(Menu!$G$10="English",C284,D284)</f>
        <v>R$ milhares</v>
      </c>
      <c r="H284" s="102">
        <v>0</v>
      </c>
      <c r="I284" s="102">
        <v>0</v>
      </c>
      <c r="J284" s="102">
        <v>0</v>
      </c>
      <c r="K284" s="102">
        <v>0</v>
      </c>
      <c r="L284" s="102">
        <v>6400</v>
      </c>
      <c r="M284" s="102">
        <v>0</v>
      </c>
      <c r="N284" s="102">
        <v>0</v>
      </c>
      <c r="O284" s="102">
        <v>0</v>
      </c>
      <c r="P284" s="102">
        <v>0</v>
      </c>
      <c r="Q284" s="102">
        <v>0</v>
      </c>
      <c r="R284" s="102">
        <v>0</v>
      </c>
      <c r="S284" s="102">
        <v>0</v>
      </c>
      <c r="T284" s="102">
        <v>0</v>
      </c>
      <c r="U284" s="102">
        <v>0</v>
      </c>
      <c r="V284" s="102"/>
      <c r="W284" s="102">
        <v>0</v>
      </c>
      <c r="X284" s="102">
        <v>0</v>
      </c>
      <c r="Y284" s="102">
        <v>0</v>
      </c>
      <c r="Z284" s="102">
        <v>0</v>
      </c>
      <c r="AA284" s="102">
        <v>0</v>
      </c>
      <c r="AB284" s="102">
        <v>0</v>
      </c>
      <c r="AC284" s="102">
        <v>0</v>
      </c>
      <c r="AD284" s="102">
        <v>0</v>
      </c>
      <c r="AE284" s="102">
        <v>0</v>
      </c>
      <c r="AF284" s="102">
        <v>0</v>
      </c>
      <c r="AG284" s="102">
        <v>0</v>
      </c>
      <c r="AH284" s="102">
        <v>0</v>
      </c>
      <c r="AI284" s="102">
        <v>0</v>
      </c>
      <c r="AJ284" s="102">
        <v>0</v>
      </c>
      <c r="AK284" s="14"/>
      <c r="AL284" s="21">
        <f t="shared" si="854"/>
        <v>0</v>
      </c>
      <c r="AM284" s="21">
        <f t="shared" si="854"/>
        <v>0</v>
      </c>
      <c r="AN284" s="21">
        <f t="shared" si="854"/>
        <v>0</v>
      </c>
      <c r="AO284" s="23">
        <f>SUM(K284:N284)</f>
        <v>6400</v>
      </c>
      <c r="AP284" s="23">
        <f t="shared" ref="AP284:AP286" si="860">SUM(O284:R284)</f>
        <v>0</v>
      </c>
      <c r="AQ284" s="102">
        <f t="shared" si="855"/>
        <v>0</v>
      </c>
      <c r="AR284" s="102">
        <f t="shared" si="856"/>
        <v>0</v>
      </c>
      <c r="AS284" s="41">
        <f t="shared" si="857"/>
        <v>0</v>
      </c>
      <c r="AT284" s="41">
        <f t="shared" si="858"/>
        <v>0</v>
      </c>
      <c r="AU284" s="41">
        <f t="shared" si="859"/>
        <v>0</v>
      </c>
      <c r="AV284" s="148"/>
    </row>
    <row r="285" spans="1:51" ht="13.5" customHeight="1">
      <c r="A285" s="26" t="s">
        <v>379</v>
      </c>
      <c r="B285" s="26" t="s">
        <v>377</v>
      </c>
      <c r="C285" s="26" t="s">
        <v>2</v>
      </c>
      <c r="D285" s="26" t="s">
        <v>16</v>
      </c>
      <c r="F285" s="30" t="str">
        <f>IF(Menu!$G$10="English",A285,B285)</f>
        <v>Recursos do IPO</v>
      </c>
      <c r="G285" s="27" t="str">
        <f>IF(Menu!$G$10="English",C285,D285)</f>
        <v>R$ milhares</v>
      </c>
      <c r="H285" s="102">
        <v>0</v>
      </c>
      <c r="I285" s="102">
        <v>0</v>
      </c>
      <c r="J285" s="102">
        <v>0</v>
      </c>
      <c r="K285" s="102">
        <v>0</v>
      </c>
      <c r="L285" s="102">
        <v>-700</v>
      </c>
      <c r="M285" s="102">
        <v>581200</v>
      </c>
      <c r="N285" s="102">
        <v>-1700</v>
      </c>
      <c r="O285" s="102">
        <v>0</v>
      </c>
      <c r="P285" s="102">
        <v>0</v>
      </c>
      <c r="Q285" s="102">
        <v>0</v>
      </c>
      <c r="R285" s="102">
        <v>0</v>
      </c>
      <c r="S285" s="102">
        <v>0</v>
      </c>
      <c r="T285" s="102">
        <v>0</v>
      </c>
      <c r="U285" s="102">
        <v>0</v>
      </c>
      <c r="V285" s="102"/>
      <c r="W285" s="102">
        <v>0</v>
      </c>
      <c r="X285" s="102">
        <v>0</v>
      </c>
      <c r="Y285" s="102">
        <v>0</v>
      </c>
      <c r="Z285" s="102">
        <v>0</v>
      </c>
      <c r="AA285" s="102">
        <v>0</v>
      </c>
      <c r="AB285" s="102">
        <v>0</v>
      </c>
      <c r="AC285" s="102">
        <v>0</v>
      </c>
      <c r="AD285" s="102">
        <v>0</v>
      </c>
      <c r="AE285" s="102">
        <v>0</v>
      </c>
      <c r="AF285" s="102">
        <v>0</v>
      </c>
      <c r="AG285" s="102">
        <v>0</v>
      </c>
      <c r="AH285" s="102">
        <v>0</v>
      </c>
      <c r="AI285" s="102">
        <v>0</v>
      </c>
      <c r="AJ285" s="102">
        <v>0</v>
      </c>
      <c r="AK285" s="14"/>
      <c r="AL285" s="21">
        <f t="shared" si="854"/>
        <v>0</v>
      </c>
      <c r="AM285" s="21">
        <f t="shared" si="854"/>
        <v>0</v>
      </c>
      <c r="AN285" s="21">
        <f t="shared" si="854"/>
        <v>0</v>
      </c>
      <c r="AO285" s="23">
        <f>SUM(K285:N285)</f>
        <v>578800</v>
      </c>
      <c r="AP285" s="23">
        <f t="shared" si="860"/>
        <v>0</v>
      </c>
      <c r="AQ285" s="102">
        <f t="shared" si="855"/>
        <v>0</v>
      </c>
      <c r="AR285" s="102">
        <f t="shared" si="856"/>
        <v>0</v>
      </c>
      <c r="AS285" s="41">
        <f t="shared" si="857"/>
        <v>0</v>
      </c>
      <c r="AT285" s="41">
        <f t="shared" si="858"/>
        <v>0</v>
      </c>
      <c r="AU285" s="41">
        <f t="shared" si="859"/>
        <v>0</v>
      </c>
      <c r="AV285" s="148"/>
    </row>
    <row r="286" spans="1:51" ht="13.5" customHeight="1">
      <c r="A286" s="26" t="s">
        <v>167</v>
      </c>
      <c r="B286" s="26" t="s">
        <v>166</v>
      </c>
      <c r="C286" s="26" t="s">
        <v>2</v>
      </c>
      <c r="D286" s="26" t="s">
        <v>16</v>
      </c>
      <c r="E286" s="26" t="s">
        <v>326</v>
      </c>
      <c r="F286" s="30" t="str">
        <f>IF(Menu!$G$10="English",A286,B286)</f>
        <v>Recompra de ações</v>
      </c>
      <c r="G286" s="27" t="str">
        <f>IF(Menu!$G$10="English",C286,D286)</f>
        <v>R$ milhares</v>
      </c>
      <c r="H286" s="102">
        <v>0</v>
      </c>
      <c r="I286" s="102">
        <v>0</v>
      </c>
      <c r="J286" s="102">
        <v>0</v>
      </c>
      <c r="K286" s="102">
        <v>0</v>
      </c>
      <c r="L286" s="102">
        <v>0</v>
      </c>
      <c r="M286" s="102">
        <v>0</v>
      </c>
      <c r="N286" s="102">
        <v>0</v>
      </c>
      <c r="O286" s="102">
        <v>-15500</v>
      </c>
      <c r="P286" s="102">
        <v>-11100</v>
      </c>
      <c r="Q286" s="102">
        <v>-5100</v>
      </c>
      <c r="R286" s="102">
        <v>0</v>
      </c>
      <c r="S286" s="102">
        <v>0</v>
      </c>
      <c r="T286" s="102">
        <v>0</v>
      </c>
      <c r="U286" s="102">
        <v>0</v>
      </c>
      <c r="V286" s="102"/>
      <c r="W286" s="102">
        <v>0</v>
      </c>
      <c r="X286" s="102">
        <v>0</v>
      </c>
      <c r="Y286" s="102">
        <v>0</v>
      </c>
      <c r="Z286" s="102">
        <v>0</v>
      </c>
      <c r="AA286" s="102">
        <v>0</v>
      </c>
      <c r="AB286" s="102">
        <v>0</v>
      </c>
      <c r="AC286" s="102">
        <v>0</v>
      </c>
      <c r="AD286" s="102">
        <v>0</v>
      </c>
      <c r="AE286" s="102">
        <v>0</v>
      </c>
      <c r="AF286" s="102">
        <v>0</v>
      </c>
      <c r="AG286" s="102">
        <v>0</v>
      </c>
      <c r="AH286" s="102">
        <v>0</v>
      </c>
      <c r="AI286" s="102">
        <v>-10542</v>
      </c>
      <c r="AJ286" s="102">
        <v>0</v>
      </c>
      <c r="AK286" s="14"/>
      <c r="AL286" s="21">
        <f t="shared" si="854"/>
        <v>0</v>
      </c>
      <c r="AM286" s="21">
        <f t="shared" si="854"/>
        <v>0</v>
      </c>
      <c r="AN286" s="21">
        <f t="shared" si="854"/>
        <v>0</v>
      </c>
      <c r="AO286" s="23">
        <f t="shared" ref="AO286" si="861">SUM(K286:N286)</f>
        <v>0</v>
      </c>
      <c r="AP286" s="23">
        <f t="shared" si="860"/>
        <v>-31700</v>
      </c>
      <c r="AQ286" s="102">
        <f t="shared" si="855"/>
        <v>0</v>
      </c>
      <c r="AR286" s="102">
        <f t="shared" si="856"/>
        <v>0</v>
      </c>
      <c r="AS286" s="41">
        <f t="shared" si="857"/>
        <v>0</v>
      </c>
      <c r="AT286" s="41">
        <f t="shared" si="858"/>
        <v>0</v>
      </c>
      <c r="AU286" s="41">
        <f t="shared" si="859"/>
        <v>-10542</v>
      </c>
      <c r="AV286" s="148"/>
    </row>
    <row r="287" spans="1:51" ht="13.5" customHeight="1">
      <c r="A287" s="127" t="s">
        <v>582</v>
      </c>
      <c r="B287" s="26" t="s">
        <v>581</v>
      </c>
      <c r="C287" s="26" t="s">
        <v>2</v>
      </c>
      <c r="D287" s="26" t="s">
        <v>16</v>
      </c>
      <c r="E287" s="26" t="s">
        <v>326</v>
      </c>
      <c r="F287" s="30" t="str">
        <f>IF(Menu!$G$10="English",A287,B287)</f>
        <v>Redução de Capital</v>
      </c>
      <c r="G287" s="27" t="str">
        <f>IF(Menu!$G$10="English",C287,D287)</f>
        <v>R$ milhares</v>
      </c>
      <c r="H287" s="102">
        <v>0</v>
      </c>
      <c r="I287" s="102">
        <v>0</v>
      </c>
      <c r="J287" s="102">
        <v>0</v>
      </c>
      <c r="K287" s="102">
        <v>0</v>
      </c>
      <c r="L287" s="102">
        <v>0</v>
      </c>
      <c r="M287" s="102">
        <v>0</v>
      </c>
      <c r="N287" s="102">
        <v>0</v>
      </c>
      <c r="O287" s="102">
        <v>0</v>
      </c>
      <c r="P287" s="102">
        <v>0</v>
      </c>
      <c r="Q287" s="102">
        <v>0</v>
      </c>
      <c r="R287" s="102">
        <v>0</v>
      </c>
      <c r="S287" s="102">
        <v>0</v>
      </c>
      <c r="T287" s="102">
        <v>0</v>
      </c>
      <c r="U287" s="102">
        <v>0</v>
      </c>
      <c r="V287" s="102">
        <v>0</v>
      </c>
      <c r="W287" s="102">
        <v>0</v>
      </c>
      <c r="X287" s="102">
        <v>0</v>
      </c>
      <c r="Y287" s="102">
        <v>0</v>
      </c>
      <c r="Z287" s="102">
        <v>0</v>
      </c>
      <c r="AA287" s="102">
        <v>0</v>
      </c>
      <c r="AB287" s="102">
        <v>0</v>
      </c>
      <c r="AC287" s="102">
        <v>0</v>
      </c>
      <c r="AD287" s="102">
        <v>0</v>
      </c>
      <c r="AE287" s="102">
        <v>-150000</v>
      </c>
      <c r="AF287" s="102">
        <v>0</v>
      </c>
      <c r="AG287" s="102">
        <v>0</v>
      </c>
      <c r="AH287" s="102">
        <v>0</v>
      </c>
      <c r="AI287" s="102">
        <v>0</v>
      </c>
      <c r="AJ287" s="102">
        <v>0</v>
      </c>
      <c r="AL287" s="21">
        <f t="shared" ref="AL287" si="862">H287</f>
        <v>0</v>
      </c>
      <c r="AM287" s="21">
        <f t="shared" ref="AM287" si="863">I287</f>
        <v>0</v>
      </c>
      <c r="AN287" s="21">
        <f t="shared" ref="AN287" si="864">J287</f>
        <v>0</v>
      </c>
      <c r="AO287" s="23">
        <f t="shared" ref="AO287" si="865">SUM(K287:N287)</f>
        <v>0</v>
      </c>
      <c r="AP287" s="23">
        <f t="shared" ref="AP287" si="866">SUM(O287:R287)</f>
        <v>0</v>
      </c>
      <c r="AQ287" s="102">
        <f t="shared" ref="AQ287" si="867">SUM(S287:V287)</f>
        <v>0</v>
      </c>
      <c r="AR287" s="102">
        <f t="shared" ref="AR287" si="868">SUM(W287:Z287)</f>
        <v>0</v>
      </c>
      <c r="AS287" s="41">
        <f t="shared" ref="AS287" si="869">AA287+AB287+AC287+AD287</f>
        <v>0</v>
      </c>
      <c r="AT287" s="41">
        <f t="shared" si="858"/>
        <v>-150000</v>
      </c>
      <c r="AU287" s="41">
        <f t="shared" si="859"/>
        <v>0</v>
      </c>
      <c r="AV287" s="148"/>
    </row>
    <row r="290" spans="1:47" ht="13.5" customHeight="1">
      <c r="A290" s="26" t="s">
        <v>503</v>
      </c>
      <c r="B290" s="26" t="s">
        <v>502</v>
      </c>
      <c r="F290" s="30" t="str">
        <f>IF(Menu!$G$10="English",A290,B290)</f>
        <v>* Valores combinados entre Melnick Desenvolvimento Imobiliário e Melnick Even Incorporações e Construções.</v>
      </c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121"/>
      <c r="AJ290" s="121"/>
      <c r="AQ290" s="121"/>
      <c r="AR290" s="121"/>
      <c r="AS290" s="121"/>
      <c r="AT290" s="121"/>
      <c r="AU290" s="121"/>
    </row>
    <row r="291" spans="1:47" ht="13.5" customHeight="1">
      <c r="A291" s="26" t="s">
        <v>505</v>
      </c>
      <c r="B291" s="26" t="s">
        <v>504</v>
      </c>
      <c r="F291" s="30" t="str">
        <f>IF(Menu!$G$10="English",A291,B291)</f>
        <v>Para o restante dos dados, tratam-se do consolidado Melnick Desenvolvimento Imobiliário.</v>
      </c>
    </row>
  </sheetData>
  <sheetProtection selectLockedCells="1" autoFilter="0"/>
  <phoneticPr fontId="14" type="noConversion"/>
  <pageMargins left="0.19685039370078741" right="0.19685039370078741" top="0.19685039370078741" bottom="0.19685039370078741" header="0.19685039370078741" footer="0.19685039370078741"/>
  <pageSetup paperSize="9" scale="45" orientation="landscape" r:id="rId1"/>
  <headerFooter alignWithMargins="0"/>
  <rowBreaks count="6" manualBreakCount="6">
    <brk id="27" max="16383" man="1"/>
    <brk id="59" max="16383" man="1"/>
    <brk id="97" max="16383" man="1"/>
    <brk id="128" max="16383" man="1"/>
    <brk id="151" max="16383" man="1"/>
    <brk id="270" max="16383" man="1"/>
  </rowBreaks>
  <ignoredErrors>
    <ignoredError sqref="AL291:AO291 H72:J73 H77:J78 H92:J93 G62:J62 H51:J51 H41:J42 H13:O13 H111:J111 I110:J110 H115:J116 H136:J137 H141:J142 H146:J147 H63:J63 H67:J68 H198:J199 H131:J132 H281:J281 H286:J286 H82:J88 H257:J257 H250:I250 H56:J57 H197:I197 H8:Q8 H36:J36 H46:J46 P12:P13 H17:P18 H22:P23 H105:J106 H248:J248 H274:J274 H202:J203 H235:J236 Q13:Q23 H207:J207 J210 K7:R7 H30:J32 H100:J101 H123:J123 H214:J216 R124:R129 K60:R123 R41:R59 Q124:Q127 P55:P56 H58:P58 H124:O124 K130:R150 K52:Q54 K30:R39 K40:P51 Q40:R40 Q41:Q51 K55:O57 Q55:Q58 K125:P127 K59:Q59 K128:Q129 R8:R26 S7:S8 S12:S13 S97:S101 S120:S124 S128:S132 S55:S63 S202:S207 S210:S211 K257:R258 K244:P245 R244:R245 K276 K241:R241 T7:T9 T11:T13 S136:T137 S141:T142 S146:T147 T202 S234:T236 K268:R268 K259:Q259 T56:T58 U235:U236 U147 U142 U137 T131:U132 S30:U32 U7:U8 U12:U13 S17:U18 S22:U23 U55:U58 S36:U36 S40:U42 S46:U46 S50:U51 S105:V106 S110:V111 S87:V88 S92:V93 V13 V234:V236 K196:R211 S257:V257 T210:V210 K246:R248 K260:R263 K265:R266 K243:R243 K242:Q242 K252:R253 K255:Q255 T100:V101 T123:V124 S197:V199 S214:V216 T207:V207 S248:V248 V223 M281:Q281 V30:V58 V18:V25 V7:V11 W214:W218 V131:W139 W124:W127 W117:W119 W8:W26 W51 W30:W48 W56:W58 K213:R218 W7:X7 W207:W210 W197 W123:X123 X124 W101:W104 W106:W109 W100:X100 X111 W110:X110 X106 W105:X105 X101 W88:W93 W64:W66 X88 W74:W76 W69:W71 W79:W81 W87:X87 X8 W84:W86 V141:V147 W141:W150 W198:X199 X234:X236 W283:W286 Y235:Y236 X12:Y13 Y110:Y111 U202:W203 X45:Y46 K220:R222 K219:P219 W252:W255 H154:Y154 K151:O152 K153:P153 H155:Q165 R155:Y155 R160:X165 H170:Q193 Z13 X55:Z58 X30:Z32 T62:Z63 Y100:Z101 Z111 Y123:Z124 X131:Z132 Y160:Z161 Y164:Z165 Z191 Y197:Z199 Y202:Z203 Y207:Z207 K273:Z275 W53 W111:W114 R156:V156 R159:V159 R166:V168 R171:V171 R174:V175 R182:Y188 R180:V181 R190:Y193 R189:V189 K280:Z280 Z210 S281:V281 W257:W258 X257:Z257 X214:Z216 Z182:Z184 Z154:Z155 Z186:Z188 AA182:AA188 AA190:AA199 Z234:AA236 AA270:AA275 AA280 AA128:AA132 AA120:AA124 AA151:AA155 X17:AA18 AA27:AA32 AA55:AA63 AA97:AA101 AB18 AB62:AB63 AB100:AB101 AB123:AB124 AB131:AB132 AB154:AB155 AB235:AB236 AB273:AB275 AB30:AB32 AB55:AB58 AA160:AC165 AB182:AB184 AB186:AB188 AB202 AB211:AB216 AA202:AA216 AB197:AC199 AC151:AC155 AC128:AC132 AC120:AC124 AC97:AC101 AC27:AC32 AC55:AC63 AC202:AC203 AC270 AD273:AD274 AB280:AD280 AC214:AD216 AB207:AD207 AD123:AD124 AD62:AD63 X223:AD223 AC234:AD236 AA256:AD257 AC272:AC275 S115:AD116 Y105:AD106 AA110:AD111 S67:AD68 AD160:AD161 AD164:AD165 AB190:AD191 AD202 AD194:AD199 AE273:AE275 AE62:AE68 AD100:AE101 AE105:AE107 AE123:AE125 AE197:AE199 AE202:AE203 AE207:AE210 AE257 AE110:AE116 AK30:AK58 AK7:AK26 AK131:AK150 AS8:AS35 AL7:AS7 AL9:AN26 AL8:AR8 AP55 AL56:AP58 AQ55:AQ61 AL47:AN55 AL37:AN45 AL33:AN35 AL30:AQ32 AO50:AO51 AP51 AL131:AR132 AL133:AN150 AK164:AK191 AK154:AK161 AK194:AS196 AL191:AP191 AP190 AL166:AN168 AL165:AP165 AL189:AN190 AL182:AO188 AL157:AO158 AL160:AO161 AL156:AN156 AL159:AN159 AL164:AO164 AL180:AN181 AL174:AN175 AL172:AO173 AL171:AN171 AL176:AO179 AL154:AR155 AL169:AP170 AR173 AQ197:AS199 AP198:AP199 AK197:AP197 AK198:AN199 AS252:AS274 AS211:AS222 AS280:AS287 AL241:AS247 AL214:AR222 AQ268:AQ274 AL102:AN110 AO110:AP110 AL111:AP119 AL268:AP269 AL207:AP209 AP125:AP127 AO120:AP124 AP281 AK59:AP61 AK280:AP280 AK204:AP206 AD131:AF132 AK270:AP274 AK28:AR28 AK27:AQ27 AK151:AR153 AK98:AQ101 AK128:AP130 AQ120:AR130 AQ204:AS209 AK211:AR213 AR257:AR274 X36:AF36 AK29:AQ29 AE252:AE255 AQ280:AR281 AT172:AT173 AT182:AT184 AT176:AT179 AT169:AT170 AT163:AT165 AF160:AF161 AT160:AT161 AT157:AT158 R172:AF173 AD154:AF155 AF164:AF165 AF190:AF191 AQ190:AT191 AF194:AF199 X146:AF147 X141:AF142 X136:AF137 AT151:AT155 X50:AF51 AQ50:AR51 AD30:AF32 Z46:AF46 AD55:AF58 AR58:AR61 AA12:AF13 Y7:AF8 AT7 AS50:AT50 AS164:AS189 AT204:AT207 AS150:AS161 X22:AF23 AC17:AF18 X40:AF42 AK102:AK110 AK120:AN127 R157:AF158 AE160:AE165 R169:AF170 R176:AF179 AC182:AF188 AE190:AE193 AT194:AT198 AK207:AK210 AK281:AN287 AK214:AK223 AE214:AE239 W220:W239 K225:R239 W241:W250 K250:R250 AK234:AT234 AE241:AE247 AK241:AK248 AK252:AR256 AE249:AE250 AK249:AS250 W261:W268 AL257:AQ267 AF265 X248:AF248 AF234:AF236 AF115:AF116 AF108:AF111 AF256:AF257 AF223 AF128:AF130 AF97:AF101 AF105:AF106 AF151:AF153 AF27:AF29 AF210:AF216 AF270:AF275 AF120:AF124 AF67:AF68 AF281 X92:AF93 Y87:AF88 S82:AF83 S77:AF78 S72:AF73 AF204:AF207 AE280:AF280 AF59:AF63 AT280 AT270:AT273 AK235:AS239 AK224:AS233 AT211:AT214 AS128:AT131 AS127 AS125:AS126 AS120:AT123 AS117:AS119 AS115:AS116 AS112:AS114 AS110:AS111 AS109 AS107:AS108 AS105:AS106 AS102:AS104 AS98:AT100 AS55:AT61 AS54 AS51:AS53 AS47:AS49 AT27:AT30 AG13:AG23 AT12 AT17 AG7:AG8 AG111:AG118 AG100:AG108 AT105 AT110 AT115 AG123:AG127 AG131:AG137 AT136 AT186:AT188 AG154:AG155 AG197:AG203 AT199 AG207:AG210 AG214:AG258 AT256 AG273:AG275 AG277 AG280:AG283 AG30:AG58 AR98:AR101 AS62:AT62 AS63:AS66 AS67:AT67 AS68:AS71 AS72:AT72 AS73:AS76 AS77:AT77 AS78:AS81 AS82:AT82 AS83:AS86 AS87:AT87 AS88:AS91 AS92 AS93 AS94:AS95 AS96 AS97:AT97 AK72:AN86 AK62:AK71 AR62:AR97 AK94:AQ97 AK92:AO93 AK87:AO88 AK89:AQ91 AL67:AN71 AO67:AO68 AO72:AO73 AO77:AO78 AO82:AO83 AL62:AP66 AO69:AQ71 AO74:AQ76 AO79:AQ81 AO84:AQ86 AQ62:AQ66 AG67:AG68 AG62:AG66 AG87:AG88 AG84:AG86 AG82:AG83 AG79:AG81 AG77:AG78 AG74:AG76 AG72:AG73 AG69:AG71 AG94:AG97 AG89:AG91 AG92:AG93 AT92 AG157:AG193 AK261:AK269 AH7:AH8 AH13:AJ13 AH18:AI18 AH23:AI23 AH100:AH102 AH106 AH111 AH116 AG264:AG269 AH257 AH248 AH235:AH236 AH223 AH214:AH216 AH207 AH210 AG139:AG150 AH280:AH281 AH273:AH275 AH197:AH203 AH154:AH193 AH142 AH131:AH141 AH143:AH150 AH123:AH127 AH78 AH88:AH91 AH93:AH96 AH73:AH77 AH92 AH79:AH87 AH62:AH71 AH51 AT8:AT11 AT13:AT16 AT22 AT18:AT21 AT23:AT26 AT31:AT35 AT51:AT54 AT41:AT45 AT37:AT39 AT47:AT49 AT63:AT66 AT68:AT71 AT73:AT76 AT78:AT81 AT83:AT86 AT88:AT91 AT93:AT96 AS101 AT101:AT104 AT106:AT109 AT111:AT114 AT116:AT119 AS124 AT124:AT127 AS132 AT132:AT135 AT141 AT137:AT140 AT146 AT142:AT145 AT147:AT150 AT200:AT201 AT208:AT210 AT215:AT222 AT224:AT233 AT235:AT247 AT249:AT255 AT257:AT269 AT274:AT276 AT281:AT287 AH56:AH58 AH41:AH42 AH46 AH30:AH33 AH36 AI7:AI8 AI30:AI32 AI36:AJ36 AI40:AI42 AI46:AJ46 AI50:AI51 AI55:AI58 AI62:AI63 AI67:AI68 AI72:AI73 AI77:AI78 AI82:AI83 AI87:AI88 AI92:AI93 AI100:AI101 AI105:AI106 AI110:AI111 AI115:AI116 AI123:AI124 AI131:AI132 AI136:AI137 AI141:AI142 AI146:AI147 AI154:AI155 AI157:AI158 AI160:AI161 AI169:AI170 AI172:AI173 AI176:AI179 AI182:AI188 AI190:AI191 AI164:AI165 AI197:AI199 AI207:AJ207 AI214:AI216 AI223:AJ223 AI235:AI236 AI248:AJ248 AI256:AI257 AI273:AI275 AI280:AI281 AI128 AI202 AU8 AU30:AU32 AU22:AU23 AU17:AU18 AU55:AU58 AU62:AU63 AU100:AU101 AU111 AU116 AU123:AU124 AU131:AU132 AU137 AU142 AU147 AU154:AU155 AU161:AU163 AU165 AU170 AU179 AU183 AU187 AU190:AU193 AU197:AU199 AU210 AU214:AU222 AU224:AU233 AU235:AU247 AU249:AU255 AU257:AU269 AU273:AU274 AU281 AU207 AJ214 AJ257:AJ269 AJ235:AJ236 AJ215:AJ216 AJ210 AJ7:AJ8 AJ18:AJ23 AJ30 AJ62:AJ63 AJ68 AU64 AU67:AU68 AU65:AU66 AU72:AU73 AU69:AU71 AJ73 AU77:AU78 AU74:AU76 AJ78 AU82:AU83 AU79:AU81 AJ83 AU87:AU88 AU84:AU86 AJ93 AJ88 AU92:AU93 AU89:AU91 AU94:AU96 AK112:AK119 AJ116 AU112:AU114 AU117:AU119 AJ111 AJ106 AJ100:AJ101 AU106 AU105 AJ131:AJ132 AJ137 AJ142 AJ147 AJ191:AJ193 AJ154:AJ187 AU157:AU158 AU173 AU177 AJ197:AJ203 AU208:AU209 AJ280:AJ281 AJ273:AJ276 AU275:AU276 AU202:AU203 AU200:AU201 AJ123:AJ124 AU125:AU127 AJ31:AJ32 AJ41:AJ42 AJ51 AJ56:AJ58" unlockedFormula="1"/>
    <ignoredError sqref="K223:U223 Q276:AC276 AD275:AD276 Z283 W281:AE281 AK275:AS276 AO9:AQ26 AO55 AO37:AO45 AP50 AO33:AQ35 AO47:AR49 AO52:AR54 AR150 AO190 AQ165 AQ169:AQ170 AP182:AQ188 AP160:AQ161 AP172:AQ173 AP157:AQ158 AP164:AQ164 AP176:AQ179 AO189:AQ189 AO159:AQ159 AO156:AQ156 AO180:AQ181 AO166:AQ168 AO171:AQ171 AO174:AQ175 AR156:AR161 AR164:AR172 AR174:AR189 AQ102:AR119 AO102:AP109 AO282:AR287 AR29:AR35 AR9:AR27 AO148:AO150 AO143:AO146 AO133:AO141 AR133:AS149 AP133:AQ150 AE276:AI276 H223:J223 AO200:AR201 AP87:AQ88 AP92:AQ93 AP67:AQ68 AP72:AQ73 AP77:AQ78 AP82:AQ83 AU12:AU13 AU14:AU16 AU9:AU11 AU19:AU21 AU24:AU26 AU102:AU104 AU107:AU109 AU133:AU135 AU138:AU140 AU143:AU145 AU148:AU150 AU156 AU159 AU166:AU168 AU171 AU174:AU175 AU180:AU181 AU189 AU282:AU287 AU40:AU42 AU50:AU51 AU47:AU49 AU37:AU39 AU52:AU54 AU43:AU45 AU33:AU35" formulaRange="1" unlockedFormula="1"/>
    <ignoredError sqref="X282:AE282 X284:AE287 X283:Y283 AA283:AE283" formulaRange="1"/>
    <ignoredError sqref="K281 J197 P124 AR55:AR57 AL36:AM36 AN36:AO36 AL46:AN46 AO199 AO198 AS248:AU248 AS223:AU223 AL223:AO223 AL248:AO248 AP248:AQ248 AP223:AQ223 AR248 AR223 AO125:AO127 AP36:AR36 AQ41:AR42 AQ40:AR40 AO46:AR46 AS37:AS45 AS36:AT36 AS46:AT46 AT40" formula="1" unlockedFormula="1"/>
    <ignoredError sqref="AR43:AR45 AR37:AR39 AP43:AP45 AP37:AP40 AP41:AP42 AQ37:AQ39 AQ43:AQ45 AO142 AO147 AU36 AU46" formula="1" formulaRange="1" unlockedFormula="1"/>
    <ignoredError sqref="L281 P57 T203 X202:X203 X194:X197 X207 X210:Y210 Y162:Z163 Z192:Z193 AB203 AB210:AD210 AB192:AD193 AD203 AD162:AD163 AL210:AS210 AO281 AT162 AP162:AR163 AF162:AF163 AK162:AO163 AS162:AS163 AT192:AT193 AF192:AF193 AK192:AS193 AF202 AF203 AS200:AS201 AK200:AN201 AR202:AS202 AK202:AQ203 AR203:AS203 AT202 AT203 AI192:AI193 AI162:AI163 AI203 AI210" evalError="1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40C1-4774-4EF4-8219-FBE8856C0DC0}">
  <sheetPr>
    <pageSetUpPr fitToPage="1"/>
  </sheetPr>
  <dimension ref="A5:BB107"/>
  <sheetViews>
    <sheetView showGridLines="0" zoomScale="85" zoomScaleNormal="85" workbookViewId="0">
      <pane xSplit="6" ySplit="7" topLeftCell="G8" activePane="bottomRight" state="frozen"/>
      <selection activeCell="C1" sqref="C1"/>
      <selection pane="topRight" activeCell="G1" sqref="G1"/>
      <selection pane="bottomLeft" activeCell="C8" sqref="C8"/>
      <selection pane="bottomRight" activeCell="D6" sqref="D6:D7"/>
    </sheetView>
  </sheetViews>
  <sheetFormatPr defaultColWidth="9.1796875" defaultRowHeight="13"/>
  <cols>
    <col min="1" max="1" width="8.08984375" style="72" hidden="1" customWidth="1"/>
    <col min="2" max="2" width="7.90625" style="72" hidden="1" customWidth="1"/>
    <col min="3" max="3" width="1.26953125" style="72" customWidth="1"/>
    <col min="4" max="4" width="35.54296875" style="72" customWidth="1"/>
    <col min="5" max="5" width="10.7265625" style="72" customWidth="1"/>
    <col min="6" max="6" width="13.1796875" style="72" bestFit="1" customWidth="1"/>
    <col min="7" max="27" width="13.1796875" style="72" customWidth="1"/>
    <col min="28" max="28" width="13" style="72" customWidth="1"/>
    <col min="29" max="29" width="11.453125" style="72" customWidth="1"/>
    <col min="30" max="36" width="11.1796875" style="72" customWidth="1"/>
    <col min="37" max="37" width="12.81640625" style="72" customWidth="1"/>
    <col min="38" max="51" width="11.1796875" style="72" customWidth="1"/>
    <col min="52" max="52" width="12.453125" style="72" customWidth="1"/>
    <col min="53" max="53" width="11.81640625" style="72" customWidth="1"/>
    <col min="54" max="54" width="11.1796875" style="72" customWidth="1"/>
    <col min="55" max="16384" width="9.1796875" style="72"/>
  </cols>
  <sheetData>
    <row r="5" spans="1:54" ht="13.5" thickBot="1">
      <c r="D5" s="84" t="str">
        <f>IF(Menu!$G$10="Português","Evolução da comercialização e evolução financeira do custo","Trade evolution and cost financial evolution")</f>
        <v>Evolução da comercialização e evolução financeira do custo</v>
      </c>
    </row>
    <row r="6" spans="1:54" ht="13.5" thickBot="1">
      <c r="A6" s="170" t="s">
        <v>57</v>
      </c>
      <c r="B6" s="170" t="str">
        <f>IF(Menu!$G$10="Português","Lançamento","Lauch")</f>
        <v>Lançamento</v>
      </c>
      <c r="C6" s="73"/>
      <c r="D6" s="171" t="str">
        <f>IF(Menu!$G$10="Português","Projeto","Project")</f>
        <v>Projeto</v>
      </c>
      <c r="E6" s="173" t="str">
        <f>IF(Menu!$G$10="Português","Lançamento","Lauch")</f>
        <v>Lançamento</v>
      </c>
      <c r="F6" s="173" t="str">
        <f>IF(Menu!$G$10="Português","% Melnick","Melnick's Share")</f>
        <v>% Melnick</v>
      </c>
      <c r="G6" s="169" t="str">
        <f>IF(Menu!$G$10="Português","% Vendido","% Sold")</f>
        <v>% Vendido</v>
      </c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 t="s">
        <v>422</v>
      </c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</row>
    <row r="7" spans="1:54" ht="13.5" thickBot="1">
      <c r="A7" s="170"/>
      <c r="B7" s="170"/>
      <c r="C7" s="73"/>
      <c r="D7" s="172"/>
      <c r="E7" s="174"/>
      <c r="F7" s="174"/>
      <c r="G7" s="85" t="str">
        <f>IF(Menu!$G$10="Português","30/06/2026","06.30.2026")</f>
        <v>30/06/2026</v>
      </c>
      <c r="H7" s="85" t="str">
        <f>IF(Menu!$G$10="Português","31/03/2026","03.31.2026")</f>
        <v>31/03/2026</v>
      </c>
      <c r="I7" s="85" t="str">
        <f>IF(Menu!$G$10="Português","31/12/2025","12.31.2025")</f>
        <v>31/12/2025</v>
      </c>
      <c r="J7" s="85" t="str">
        <f>IF(Menu!$G$10="Português","30/09/2025","09.30.2025")</f>
        <v>30/09/2025</v>
      </c>
      <c r="K7" s="85" t="str">
        <f>IF(Menu!$G$10="Português","30/06/2025","06.30.2025")</f>
        <v>30/06/2025</v>
      </c>
      <c r="L7" s="85" t="str">
        <f>IF(Menu!$G$10="Português","31/03/2025","03.31.2025")</f>
        <v>31/03/2025</v>
      </c>
      <c r="M7" s="85" t="str">
        <f>IF(Menu!$G$10="Português","31/12/2024","12.31.2024")</f>
        <v>31/12/2024</v>
      </c>
      <c r="N7" s="85" t="str">
        <f>IF(Menu!$G$10="Português","30/09/2024","09.30.2024")</f>
        <v>30/09/2024</v>
      </c>
      <c r="O7" s="85" t="str">
        <f>IF(Menu!$G$10="Português","30/06/2024","06.30.2024")</f>
        <v>30/06/2024</v>
      </c>
      <c r="P7" s="85" t="str">
        <f>IF(Menu!$G$10="Português","31/03/2024","03.31.2024")</f>
        <v>31/03/2024</v>
      </c>
      <c r="Q7" s="85" t="str">
        <f>IF(Menu!$G$10="Português","31/12/2023","12.31.2023")</f>
        <v>31/12/2023</v>
      </c>
      <c r="R7" s="85" t="str">
        <f>IF(Menu!$G$10="Português","30/09/2023","09.30.2023")</f>
        <v>30/09/2023</v>
      </c>
      <c r="S7" s="85" t="str">
        <f>IF(Menu!$G$10="Português","30/06/2023","06.30.2023")</f>
        <v>30/06/2023</v>
      </c>
      <c r="T7" s="85" t="str">
        <f>IF(Menu!$G$10="Português","31/03/2023","03.31.2023")</f>
        <v>31/03/2023</v>
      </c>
      <c r="U7" s="85" t="str">
        <f>IF(Menu!$G$10="Português","31/12/2022","12.31.2022")</f>
        <v>31/12/2022</v>
      </c>
      <c r="V7" s="85" t="str">
        <f>IF(Menu!$G$10="Português","30/09/2022","09.30.2022")</f>
        <v>30/09/2022</v>
      </c>
      <c r="W7" s="85" t="str">
        <f>IF(Menu!$G$10="Português","30/06/2022","06.30.2022")</f>
        <v>30/06/2022</v>
      </c>
      <c r="X7" s="85" t="str">
        <f>IF(Menu!$G$10="Português","31/03/2022","03.31.2022")</f>
        <v>31/03/2022</v>
      </c>
      <c r="Y7" s="85" t="str">
        <f>IF(Menu!$G$10="Português","31/12/2021","12.31.2021")</f>
        <v>31/12/2021</v>
      </c>
      <c r="Z7" s="85" t="str">
        <f>IF(Menu!$G$10="Português","30/09/2021","09.30.2021")</f>
        <v>30/09/2021</v>
      </c>
      <c r="AA7" s="85" t="str">
        <f>IF(Menu!$G$10="Português","30/06/2021","06.30.2021")</f>
        <v>30/06/2021</v>
      </c>
      <c r="AB7" s="74" t="str">
        <f>IF(Menu!$G$10="Português","31/03/2021","03.31.2021")</f>
        <v>31/03/2021</v>
      </c>
      <c r="AC7" s="74" t="str">
        <f>IF(Menu!$G$10="Português","31/12/2020","12.31.2020")</f>
        <v>31/12/2020</v>
      </c>
      <c r="AD7" s="74" t="str">
        <f>IF(Menu!$G$10="Português","30/09/2020","09.30.2020")</f>
        <v>30/09/2020</v>
      </c>
      <c r="AE7" s="74" t="str">
        <f>IF(Menu!$G$10="Português","30/06/2026","06.30.2026")</f>
        <v>30/06/2026</v>
      </c>
      <c r="AF7" s="74" t="str">
        <f>IF(Menu!$G$10="Português","31/03/2026","03.31.2026")</f>
        <v>31/03/2026</v>
      </c>
      <c r="AG7" s="74" t="str">
        <f>IF(Menu!$G$10="Português","31/12/2025","12.31.2025")</f>
        <v>31/12/2025</v>
      </c>
      <c r="AH7" s="74" t="str">
        <f>IF(Menu!$G$10="Português","30/09/2025","09.30.2025")</f>
        <v>30/09/2025</v>
      </c>
      <c r="AI7" s="74" t="str">
        <f>IF(Menu!$G$10="Português","30/06/2025","06.30.2025")</f>
        <v>30/06/2025</v>
      </c>
      <c r="AJ7" s="74" t="str">
        <f>IF(Menu!$G$10="Português","31/03/2025","03.31.2025")</f>
        <v>31/03/2025</v>
      </c>
      <c r="AK7" s="85" t="str">
        <f>IF(Menu!$G$10="Português","31/12/2024","12.31.2024")</f>
        <v>31/12/2024</v>
      </c>
      <c r="AL7" s="85" t="str">
        <f>IF(Menu!$G$10="Português","30/09/2024","09.30.2024")</f>
        <v>30/09/2024</v>
      </c>
      <c r="AM7" s="85" t="str">
        <f>IF(Menu!$G$10="Português","30/06/2024","06.30.2024")</f>
        <v>30/06/2024</v>
      </c>
      <c r="AN7" s="85" t="str">
        <f>IF(Menu!$G$10="Português","31/03/2024","03.31.2024")</f>
        <v>31/03/2024</v>
      </c>
      <c r="AO7" s="85" t="str">
        <f>IF(Menu!$G$10="Português","31/12/2023","12.31.2023")</f>
        <v>31/12/2023</v>
      </c>
      <c r="AP7" s="74" t="str">
        <f>IF(Menu!$G$10="Português","30/09/2023","09.30.2023")</f>
        <v>30/09/2023</v>
      </c>
      <c r="AQ7" s="74" t="str">
        <f>IF(Menu!$G$10="Português","30/06/2023","06.30.2023")</f>
        <v>30/06/2023</v>
      </c>
      <c r="AR7" s="74" t="str">
        <f>IF(Menu!$G$10="Português","31/03/2023","03.31.2023")</f>
        <v>31/03/2023</v>
      </c>
      <c r="AS7" s="74" t="str">
        <f>IF(Menu!$G$10="Português","31/12/2022","12.31.2022")</f>
        <v>31/12/2022</v>
      </c>
      <c r="AT7" s="74" t="str">
        <f>IF(Menu!$G$10="Português","30/09/2022","09.30.2022")</f>
        <v>30/09/2022</v>
      </c>
      <c r="AU7" s="74" t="str">
        <f>IF(Menu!$G$10="Português","30/06/2022","06.30.2022")</f>
        <v>30/06/2022</v>
      </c>
      <c r="AV7" s="74" t="str">
        <f>IF(Menu!$G$10="Português","31/03/2022","03.31.2022")</f>
        <v>31/03/2022</v>
      </c>
      <c r="AW7" s="74" t="str">
        <f>IF(Menu!$G$10="Português","31/12/2021","12.31.2021")</f>
        <v>31/12/2021</v>
      </c>
      <c r="AX7" s="74" t="str">
        <f>IF(Menu!$G$10="Português","30/09/2021","09.30.2021")</f>
        <v>30/09/2021</v>
      </c>
      <c r="AY7" s="74" t="str">
        <f>IF(Menu!$G$10="Português","30/06/2021","06.30.2021")</f>
        <v>30/06/2021</v>
      </c>
      <c r="AZ7" s="74" t="str">
        <f>IF(Menu!$G$10="Português","31/03/2021","03.31.2021")</f>
        <v>31/03/2021</v>
      </c>
      <c r="BA7" s="74" t="str">
        <f>IF(Menu!$G$10="Português","31/12/2020","12.31.2020")</f>
        <v>31/12/2020</v>
      </c>
      <c r="BB7" s="132" t="str">
        <f>IF(Menu!$G$10="Português","30/09/2020","09.30.2020")</f>
        <v>30/09/2020</v>
      </c>
    </row>
    <row r="8" spans="1:54" ht="12.75" customHeight="1">
      <c r="A8" s="75" t="s">
        <v>423</v>
      </c>
      <c r="B8" s="75" t="s">
        <v>465</v>
      </c>
      <c r="C8" s="75"/>
      <c r="D8" s="76" t="s">
        <v>381</v>
      </c>
      <c r="E8" s="77" t="str">
        <f>IF(Menu!$G$10="Português",A8,B8)</f>
        <v>3T10</v>
      </c>
      <c r="F8" s="78">
        <v>0.25</v>
      </c>
      <c r="G8" s="175">
        <v>1</v>
      </c>
      <c r="H8" s="93">
        <v>1</v>
      </c>
      <c r="I8" s="93">
        <v>1</v>
      </c>
      <c r="J8" s="93">
        <v>0.997116</v>
      </c>
      <c r="K8" s="93">
        <v>0.997116</v>
      </c>
      <c r="L8" s="93">
        <v>0.994232</v>
      </c>
      <c r="M8" s="93">
        <v>0.994232</v>
      </c>
      <c r="N8" s="93">
        <v>0.994232</v>
      </c>
      <c r="O8" s="93">
        <v>0.994232</v>
      </c>
      <c r="P8" s="93">
        <v>1</v>
      </c>
      <c r="Q8" s="93">
        <v>0.999999999999999</v>
      </c>
      <c r="R8" s="93">
        <v>0.999999999999999</v>
      </c>
      <c r="S8" s="93">
        <v>1</v>
      </c>
      <c r="T8" s="93">
        <v>1</v>
      </c>
      <c r="U8" s="93">
        <v>1</v>
      </c>
      <c r="V8" s="93">
        <v>1</v>
      </c>
      <c r="W8" s="93">
        <v>1</v>
      </c>
      <c r="X8" s="93">
        <v>0.99999999999999989</v>
      </c>
      <c r="Y8" s="86">
        <v>1</v>
      </c>
      <c r="Z8" s="86">
        <v>1</v>
      </c>
      <c r="AA8" s="86">
        <v>1</v>
      </c>
      <c r="AB8" s="90">
        <v>1</v>
      </c>
      <c r="AC8" s="90">
        <v>1</v>
      </c>
      <c r="AD8" s="89">
        <v>1</v>
      </c>
      <c r="AE8" s="86">
        <v>1</v>
      </c>
      <c r="AF8" s="86">
        <v>1</v>
      </c>
      <c r="AG8" s="86">
        <v>1</v>
      </c>
      <c r="AH8" s="86">
        <v>1</v>
      </c>
      <c r="AI8" s="86">
        <v>1</v>
      </c>
      <c r="AJ8" s="86">
        <v>1</v>
      </c>
      <c r="AK8" s="86">
        <v>1</v>
      </c>
      <c r="AL8" s="86">
        <v>1</v>
      </c>
      <c r="AM8" s="86">
        <v>1</v>
      </c>
      <c r="AN8" s="86">
        <v>1</v>
      </c>
      <c r="AO8" s="86">
        <v>1</v>
      </c>
      <c r="AP8" s="86">
        <v>1</v>
      </c>
      <c r="AQ8" s="93">
        <v>1</v>
      </c>
      <c r="AR8" s="86">
        <v>1</v>
      </c>
      <c r="AS8" s="86">
        <v>1</v>
      </c>
      <c r="AT8" s="86">
        <v>1</v>
      </c>
      <c r="AU8" s="86">
        <v>1</v>
      </c>
      <c r="AV8" s="86">
        <v>1</v>
      </c>
      <c r="AW8" s="86">
        <v>1</v>
      </c>
      <c r="AX8" s="86">
        <v>1</v>
      </c>
      <c r="AY8" s="86">
        <v>1</v>
      </c>
      <c r="AZ8" s="90">
        <v>1</v>
      </c>
      <c r="BA8" s="90">
        <v>1</v>
      </c>
      <c r="BB8" s="89">
        <v>1</v>
      </c>
    </row>
    <row r="9" spans="1:54" ht="12.75" customHeight="1">
      <c r="A9" s="75" t="s">
        <v>424</v>
      </c>
      <c r="B9" s="75" t="s">
        <v>466</v>
      </c>
      <c r="C9" s="75"/>
      <c r="D9" s="76" t="s">
        <v>382</v>
      </c>
      <c r="E9" s="77" t="str">
        <f>IF(Menu!$G$10="Português",A9,B9)</f>
        <v>4T10</v>
      </c>
      <c r="F9" s="78">
        <v>1</v>
      </c>
      <c r="G9" s="175">
        <v>0.99467000000000005</v>
      </c>
      <c r="H9" s="93">
        <v>0.99467000000000005</v>
      </c>
      <c r="I9" s="93">
        <v>0.99467000000000005</v>
      </c>
      <c r="J9" s="93">
        <v>0.99467000000000005</v>
      </c>
      <c r="K9" s="93">
        <v>0.99467000000000005</v>
      </c>
      <c r="L9" s="93">
        <v>0.99438700000000002</v>
      </c>
      <c r="M9" s="93">
        <v>0.99438700000000002</v>
      </c>
      <c r="N9" s="93">
        <v>0.99438700000000002</v>
      </c>
      <c r="O9" s="93">
        <v>0.98991899999999999</v>
      </c>
      <c r="P9" s="93">
        <v>0.98991899999999999</v>
      </c>
      <c r="Q9" s="93">
        <v>0.98991899999999999</v>
      </c>
      <c r="R9" s="93">
        <v>0.98991899999999899</v>
      </c>
      <c r="S9" s="93">
        <v>0.99</v>
      </c>
      <c r="T9" s="93">
        <v>0.98991899999999999</v>
      </c>
      <c r="U9" s="93">
        <v>0.99</v>
      </c>
      <c r="V9" s="93">
        <v>0.99</v>
      </c>
      <c r="W9" s="93">
        <v>0.99</v>
      </c>
      <c r="X9" s="93">
        <v>0.98298499999999767</v>
      </c>
      <c r="Y9" s="86">
        <v>0.98</v>
      </c>
      <c r="Z9" s="86">
        <v>0.98</v>
      </c>
      <c r="AA9" s="86">
        <v>0.98</v>
      </c>
      <c r="AB9" s="90">
        <v>0.98</v>
      </c>
      <c r="AC9" s="90">
        <v>0.98</v>
      </c>
      <c r="AD9" s="89">
        <v>0.98</v>
      </c>
      <c r="AE9" s="86">
        <v>1</v>
      </c>
      <c r="AF9" s="86">
        <v>1</v>
      </c>
      <c r="AG9" s="86">
        <v>1</v>
      </c>
      <c r="AH9" s="86">
        <v>1</v>
      </c>
      <c r="AI9" s="86">
        <v>1</v>
      </c>
      <c r="AJ9" s="86">
        <v>1</v>
      </c>
      <c r="AK9" s="86">
        <v>1</v>
      </c>
      <c r="AL9" s="86">
        <v>1</v>
      </c>
      <c r="AM9" s="86">
        <v>1</v>
      </c>
      <c r="AN9" s="86">
        <v>1</v>
      </c>
      <c r="AO9" s="86">
        <v>1</v>
      </c>
      <c r="AP9" s="86">
        <v>1</v>
      </c>
      <c r="AQ9" s="86">
        <v>1</v>
      </c>
      <c r="AR9" s="86">
        <v>1</v>
      </c>
      <c r="AS9" s="86">
        <v>1</v>
      </c>
      <c r="AT9" s="86">
        <v>1</v>
      </c>
      <c r="AU9" s="86">
        <v>1</v>
      </c>
      <c r="AV9" s="86">
        <v>1</v>
      </c>
      <c r="AW9" s="86">
        <v>1</v>
      </c>
      <c r="AX9" s="86">
        <v>1</v>
      </c>
      <c r="AY9" s="86">
        <v>1</v>
      </c>
      <c r="AZ9" s="90">
        <v>1</v>
      </c>
      <c r="BA9" s="90">
        <v>1</v>
      </c>
      <c r="BB9" s="89">
        <v>1</v>
      </c>
    </row>
    <row r="10" spans="1:54" ht="12.75" customHeight="1">
      <c r="A10" s="75" t="s">
        <v>426</v>
      </c>
      <c r="B10" s="75" t="s">
        <v>467</v>
      </c>
      <c r="C10" s="75"/>
      <c r="D10" s="76" t="s">
        <v>425</v>
      </c>
      <c r="E10" s="77" t="str">
        <f>IF(Menu!$G$10="Português",A10,B10)</f>
        <v>3T11</v>
      </c>
      <c r="F10" s="78">
        <v>1</v>
      </c>
      <c r="G10" s="175">
        <v>0.99891200000000002</v>
      </c>
      <c r="H10" s="93">
        <v>0.99891200000000002</v>
      </c>
      <c r="I10" s="93">
        <v>0.99891200000000002</v>
      </c>
      <c r="J10" s="93">
        <v>0.99891200000000002</v>
      </c>
      <c r="K10" s="93">
        <v>0.99886799999999998</v>
      </c>
      <c r="L10" s="93">
        <v>0.99886799999999998</v>
      </c>
      <c r="M10" s="93">
        <v>0.99886799999999998</v>
      </c>
      <c r="N10" s="93">
        <v>0.99886799999999998</v>
      </c>
      <c r="O10" s="93">
        <v>0.99886799999999998</v>
      </c>
      <c r="P10" s="93">
        <v>0.99886799999999998</v>
      </c>
      <c r="Q10" s="93">
        <v>0.99886799999999798</v>
      </c>
      <c r="R10" s="93">
        <v>0.99886799999999598</v>
      </c>
      <c r="S10" s="93">
        <v>1</v>
      </c>
      <c r="T10" s="93">
        <v>0.99886799999999598</v>
      </c>
      <c r="U10" s="93">
        <v>1</v>
      </c>
      <c r="V10" s="93">
        <v>1</v>
      </c>
      <c r="W10" s="93">
        <v>1</v>
      </c>
      <c r="X10" s="93">
        <v>0.99886799999999609</v>
      </c>
      <c r="Y10" s="86">
        <v>0.99</v>
      </c>
      <c r="Z10" s="86">
        <v>0.99</v>
      </c>
      <c r="AA10" s="86">
        <v>0.99</v>
      </c>
      <c r="AB10" s="90">
        <v>0.99</v>
      </c>
      <c r="AC10" s="90">
        <v>0.99</v>
      </c>
      <c r="AD10" s="89">
        <v>0.99</v>
      </c>
      <c r="AE10" s="86">
        <v>1</v>
      </c>
      <c r="AF10" s="86">
        <v>1</v>
      </c>
      <c r="AG10" s="86">
        <v>1</v>
      </c>
      <c r="AH10" s="86">
        <v>1</v>
      </c>
      <c r="AI10" s="86">
        <v>1</v>
      </c>
      <c r="AJ10" s="86">
        <v>1</v>
      </c>
      <c r="AK10" s="86">
        <v>1</v>
      </c>
      <c r="AL10" s="86">
        <v>1</v>
      </c>
      <c r="AM10" s="86">
        <v>1</v>
      </c>
      <c r="AN10" s="86">
        <v>1</v>
      </c>
      <c r="AO10" s="86">
        <v>1</v>
      </c>
      <c r="AP10" s="86">
        <v>1</v>
      </c>
      <c r="AQ10" s="86">
        <v>1</v>
      </c>
      <c r="AR10" s="86">
        <v>1</v>
      </c>
      <c r="AS10" s="86">
        <v>1</v>
      </c>
      <c r="AT10" s="86">
        <v>1</v>
      </c>
      <c r="AU10" s="86">
        <v>1</v>
      </c>
      <c r="AV10" s="86">
        <v>1</v>
      </c>
      <c r="AW10" s="86">
        <v>1</v>
      </c>
      <c r="AX10" s="86">
        <v>1</v>
      </c>
      <c r="AY10" s="86">
        <v>1</v>
      </c>
      <c r="AZ10" s="90">
        <v>1</v>
      </c>
      <c r="BA10" s="90">
        <v>1</v>
      </c>
      <c r="BB10" s="89">
        <v>1</v>
      </c>
    </row>
    <row r="11" spans="1:54" ht="12.75" customHeight="1">
      <c r="A11" s="75" t="s">
        <v>427</v>
      </c>
      <c r="B11" s="75" t="s">
        <v>468</v>
      </c>
      <c r="C11" s="75"/>
      <c r="D11" s="76" t="s">
        <v>383</v>
      </c>
      <c r="E11" s="77" t="str">
        <f>IF(Menu!$G$10="Português",A11,B11)</f>
        <v>4T11</v>
      </c>
      <c r="F11" s="78">
        <v>1</v>
      </c>
      <c r="G11" s="175">
        <v>0.99950000000000006</v>
      </c>
      <c r="H11" s="93">
        <v>0.99950000000000006</v>
      </c>
      <c r="I11" s="93">
        <v>0.99950000000000006</v>
      </c>
      <c r="J11" s="93">
        <v>0.99950000000000006</v>
      </c>
      <c r="K11" s="93">
        <v>0.99950000000000006</v>
      </c>
      <c r="L11" s="93">
        <v>0.99950000000000006</v>
      </c>
      <c r="M11" s="93">
        <v>0.99950000000000006</v>
      </c>
      <c r="N11" s="93">
        <v>0.99950000000000006</v>
      </c>
      <c r="O11" s="93">
        <v>0.99950000000000006</v>
      </c>
      <c r="P11" s="93">
        <v>0.99950000000000006</v>
      </c>
      <c r="Q11" s="93">
        <v>0.99891999999999803</v>
      </c>
      <c r="R11" s="93">
        <v>0.99891999999999903</v>
      </c>
      <c r="S11" s="93">
        <v>1</v>
      </c>
      <c r="T11" s="93">
        <v>0.99891999999999903</v>
      </c>
      <c r="U11" s="93">
        <v>1</v>
      </c>
      <c r="V11" s="93">
        <v>1</v>
      </c>
      <c r="W11" s="93">
        <v>0.99</v>
      </c>
      <c r="X11" s="93">
        <v>0.9838389999999988</v>
      </c>
      <c r="Y11" s="86">
        <v>0.98</v>
      </c>
      <c r="Z11" s="86">
        <v>0.98</v>
      </c>
      <c r="AA11" s="86">
        <v>0.98</v>
      </c>
      <c r="AB11" s="90">
        <v>0.99</v>
      </c>
      <c r="AC11" s="90">
        <v>0.99</v>
      </c>
      <c r="AD11" s="89">
        <v>0.99</v>
      </c>
      <c r="AE11" s="86">
        <v>1</v>
      </c>
      <c r="AF11" s="86">
        <v>1</v>
      </c>
      <c r="AG11" s="86">
        <v>1</v>
      </c>
      <c r="AH11" s="86">
        <v>1</v>
      </c>
      <c r="AI11" s="86">
        <v>1</v>
      </c>
      <c r="AJ11" s="86">
        <v>1</v>
      </c>
      <c r="AK11" s="86">
        <v>1</v>
      </c>
      <c r="AL11" s="86">
        <v>1</v>
      </c>
      <c r="AM11" s="86">
        <v>1</v>
      </c>
      <c r="AN11" s="86">
        <v>1</v>
      </c>
      <c r="AO11" s="86">
        <v>1</v>
      </c>
      <c r="AP11" s="86">
        <v>1</v>
      </c>
      <c r="AQ11" s="86">
        <v>1</v>
      </c>
      <c r="AR11" s="86">
        <v>1</v>
      </c>
      <c r="AS11" s="86">
        <v>1</v>
      </c>
      <c r="AT11" s="86">
        <v>1</v>
      </c>
      <c r="AU11" s="86">
        <v>1</v>
      </c>
      <c r="AV11" s="86">
        <v>1</v>
      </c>
      <c r="AW11" s="86">
        <v>1</v>
      </c>
      <c r="AX11" s="86">
        <v>1</v>
      </c>
      <c r="AY11" s="86">
        <v>1</v>
      </c>
      <c r="AZ11" s="90">
        <v>1</v>
      </c>
      <c r="BA11" s="90">
        <v>1</v>
      </c>
      <c r="BB11" s="89">
        <v>1</v>
      </c>
    </row>
    <row r="12" spans="1:54" ht="12.75" customHeight="1">
      <c r="A12" s="75" t="s">
        <v>429</v>
      </c>
      <c r="B12" s="75" t="s">
        <v>469</v>
      </c>
      <c r="C12" s="75"/>
      <c r="D12" s="76" t="s">
        <v>428</v>
      </c>
      <c r="E12" s="77" t="str">
        <f>IF(Menu!$G$10="Português",A12,B12)</f>
        <v>3T12</v>
      </c>
      <c r="F12" s="78">
        <v>1</v>
      </c>
      <c r="G12" s="175">
        <v>1</v>
      </c>
      <c r="H12" s="93">
        <v>1</v>
      </c>
      <c r="I12" s="93">
        <v>1</v>
      </c>
      <c r="J12" s="93">
        <v>1</v>
      </c>
      <c r="K12" s="93">
        <v>1</v>
      </c>
      <c r="L12" s="93">
        <v>1</v>
      </c>
      <c r="M12" s="93">
        <v>1</v>
      </c>
      <c r="N12" s="93">
        <v>0.99649299999999996</v>
      </c>
      <c r="O12" s="93">
        <v>0.99293500000000001</v>
      </c>
      <c r="P12" s="93">
        <v>0.99644199999999905</v>
      </c>
      <c r="Q12" s="93">
        <v>0.99240300000000403</v>
      </c>
      <c r="R12" s="93">
        <v>0.99240300000000303</v>
      </c>
      <c r="S12" s="93">
        <v>0.99</v>
      </c>
      <c r="T12" s="93">
        <v>0.98833300000000202</v>
      </c>
      <c r="U12" s="93">
        <v>0.97</v>
      </c>
      <c r="V12" s="93">
        <v>0.98</v>
      </c>
      <c r="W12" s="93">
        <v>0.98</v>
      </c>
      <c r="X12" s="93">
        <v>0.98833300000000135</v>
      </c>
      <c r="Y12" s="86">
        <v>0.99</v>
      </c>
      <c r="Z12" s="86">
        <v>0.98</v>
      </c>
      <c r="AA12" s="86">
        <v>0.98</v>
      </c>
      <c r="AB12" s="90">
        <v>0.97</v>
      </c>
      <c r="AC12" s="90">
        <v>0.97</v>
      </c>
      <c r="AD12" s="89">
        <v>0.97</v>
      </c>
      <c r="AE12" s="86">
        <v>1</v>
      </c>
      <c r="AF12" s="86">
        <v>1</v>
      </c>
      <c r="AG12" s="86">
        <v>1</v>
      </c>
      <c r="AH12" s="86">
        <v>1</v>
      </c>
      <c r="AI12" s="86">
        <v>1</v>
      </c>
      <c r="AJ12" s="86">
        <v>1</v>
      </c>
      <c r="AK12" s="86">
        <v>1</v>
      </c>
      <c r="AL12" s="86">
        <v>1</v>
      </c>
      <c r="AM12" s="86">
        <v>1</v>
      </c>
      <c r="AN12" s="86">
        <v>1</v>
      </c>
      <c r="AO12" s="86">
        <v>1</v>
      </c>
      <c r="AP12" s="86">
        <v>1</v>
      </c>
      <c r="AQ12" s="86">
        <v>1</v>
      </c>
      <c r="AR12" s="86">
        <v>1</v>
      </c>
      <c r="AS12" s="86">
        <v>1</v>
      </c>
      <c r="AT12" s="86">
        <v>1</v>
      </c>
      <c r="AU12" s="86">
        <v>1</v>
      </c>
      <c r="AV12" s="86">
        <v>1</v>
      </c>
      <c r="AW12" s="86">
        <v>1</v>
      </c>
      <c r="AX12" s="86">
        <v>1</v>
      </c>
      <c r="AY12" s="86">
        <v>1</v>
      </c>
      <c r="AZ12" s="90">
        <v>1</v>
      </c>
      <c r="BA12" s="90">
        <v>1</v>
      </c>
      <c r="BB12" s="89">
        <v>1</v>
      </c>
    </row>
    <row r="13" spans="1:54" ht="12.75" customHeight="1">
      <c r="A13" s="75" t="s">
        <v>430</v>
      </c>
      <c r="B13" s="75" t="s">
        <v>470</v>
      </c>
      <c r="C13" s="75"/>
      <c r="D13" s="76" t="s">
        <v>384</v>
      </c>
      <c r="E13" s="77" t="str">
        <f>IF(Menu!$G$10="Português",A13,B13)</f>
        <v>4T12</v>
      </c>
      <c r="F13" s="78">
        <v>1</v>
      </c>
      <c r="G13" s="175">
        <v>0.98806300000000002</v>
      </c>
      <c r="H13" s="93">
        <v>0.98512</v>
      </c>
      <c r="I13" s="93">
        <v>0.98225300000000004</v>
      </c>
      <c r="J13" s="93">
        <v>0.98225300000000004</v>
      </c>
      <c r="K13" s="93">
        <v>0.97655700000000001</v>
      </c>
      <c r="L13" s="93">
        <v>0.97366699999999995</v>
      </c>
      <c r="M13" s="93">
        <v>0.96787599999999996</v>
      </c>
      <c r="N13" s="93">
        <v>0.95351200000000003</v>
      </c>
      <c r="O13" s="93">
        <v>0.93877500000000003</v>
      </c>
      <c r="P13" s="93">
        <v>0.93296599999999996</v>
      </c>
      <c r="Q13" s="93">
        <v>0.92086600000000296</v>
      </c>
      <c r="R13" s="93">
        <v>0.91802000000000294</v>
      </c>
      <c r="S13" s="93">
        <v>0.92</v>
      </c>
      <c r="T13" s="93">
        <v>0.91492599999999602</v>
      </c>
      <c r="U13" s="93">
        <v>0.85</v>
      </c>
      <c r="V13" s="93">
        <v>0.91</v>
      </c>
      <c r="W13" s="93">
        <v>0.91</v>
      </c>
      <c r="X13" s="93">
        <v>0.90299600000000091</v>
      </c>
      <c r="Y13" s="86">
        <v>0.95</v>
      </c>
      <c r="Z13" s="86">
        <v>0.94</v>
      </c>
      <c r="AA13" s="86">
        <v>0.94</v>
      </c>
      <c r="AB13" s="90">
        <v>0.94</v>
      </c>
      <c r="AC13" s="90">
        <v>0.94</v>
      </c>
      <c r="AD13" s="89">
        <v>0.93</v>
      </c>
      <c r="AE13" s="86">
        <v>1</v>
      </c>
      <c r="AF13" s="86">
        <v>1</v>
      </c>
      <c r="AG13" s="86">
        <v>1</v>
      </c>
      <c r="AH13" s="86">
        <v>1</v>
      </c>
      <c r="AI13" s="86">
        <v>1</v>
      </c>
      <c r="AJ13" s="86">
        <v>1</v>
      </c>
      <c r="AK13" s="86">
        <v>1</v>
      </c>
      <c r="AL13" s="86">
        <v>1</v>
      </c>
      <c r="AM13" s="86">
        <v>1</v>
      </c>
      <c r="AN13" s="86">
        <v>1</v>
      </c>
      <c r="AO13" s="86">
        <v>1</v>
      </c>
      <c r="AP13" s="86">
        <v>1</v>
      </c>
      <c r="AQ13" s="86">
        <v>1</v>
      </c>
      <c r="AR13" s="86">
        <v>1</v>
      </c>
      <c r="AS13" s="86">
        <v>1</v>
      </c>
      <c r="AT13" s="86">
        <v>1</v>
      </c>
      <c r="AU13" s="86">
        <v>1</v>
      </c>
      <c r="AV13" s="86">
        <v>1</v>
      </c>
      <c r="AW13" s="86">
        <v>1</v>
      </c>
      <c r="AX13" s="86">
        <v>1</v>
      </c>
      <c r="AY13" s="86">
        <v>1</v>
      </c>
      <c r="AZ13" s="90">
        <v>1</v>
      </c>
      <c r="BA13" s="90">
        <v>1</v>
      </c>
      <c r="BB13" s="89">
        <v>1</v>
      </c>
    </row>
    <row r="14" spans="1:54" ht="12.75" customHeight="1">
      <c r="A14" s="75" t="s">
        <v>430</v>
      </c>
      <c r="B14" s="75" t="s">
        <v>470</v>
      </c>
      <c r="C14" s="75"/>
      <c r="D14" s="76" t="s">
        <v>385</v>
      </c>
      <c r="E14" s="77" t="str">
        <f>IF(Menu!$G$10="Português",A14,B14)</f>
        <v>4T12</v>
      </c>
      <c r="F14" s="78">
        <v>1</v>
      </c>
      <c r="G14" s="175">
        <v>0.98996799999999996</v>
      </c>
      <c r="H14" s="93">
        <v>0.98950800000000005</v>
      </c>
      <c r="I14" s="93">
        <v>0.98858800000000002</v>
      </c>
      <c r="J14" s="93">
        <v>0.98858800000000002</v>
      </c>
      <c r="K14" s="93">
        <v>0.98858800000000002</v>
      </c>
      <c r="L14" s="93">
        <v>0.98858800000000002</v>
      </c>
      <c r="M14" s="93">
        <v>0.98858800000000002</v>
      </c>
      <c r="N14" s="93">
        <v>0.98858800000000002</v>
      </c>
      <c r="O14" s="93">
        <v>0.98858800000000002</v>
      </c>
      <c r="P14" s="93">
        <v>0.98858800000000002</v>
      </c>
      <c r="Q14" s="93">
        <v>0.98858799999999902</v>
      </c>
      <c r="R14" s="93">
        <v>0.98858799999999902</v>
      </c>
      <c r="S14" s="93">
        <v>0.99</v>
      </c>
      <c r="T14" s="93">
        <v>0.98858799999999902</v>
      </c>
      <c r="U14" s="93">
        <v>1</v>
      </c>
      <c r="V14" s="93">
        <v>0.99</v>
      </c>
      <c r="W14" s="93">
        <v>0.99</v>
      </c>
      <c r="X14" s="93">
        <v>0.98858799999999891</v>
      </c>
      <c r="Y14" s="86">
        <v>0.99</v>
      </c>
      <c r="Z14" s="86">
        <v>0.99</v>
      </c>
      <c r="AA14" s="86">
        <v>0.99</v>
      </c>
      <c r="AB14" s="90">
        <v>0.99</v>
      </c>
      <c r="AC14" s="90">
        <v>0.99</v>
      </c>
      <c r="AD14" s="89">
        <v>0.99</v>
      </c>
      <c r="AE14" s="86">
        <v>1</v>
      </c>
      <c r="AF14" s="86">
        <v>1</v>
      </c>
      <c r="AG14" s="86">
        <v>1</v>
      </c>
      <c r="AH14" s="86">
        <v>1</v>
      </c>
      <c r="AI14" s="86">
        <v>1</v>
      </c>
      <c r="AJ14" s="86">
        <v>1</v>
      </c>
      <c r="AK14" s="86">
        <v>1</v>
      </c>
      <c r="AL14" s="86">
        <v>1</v>
      </c>
      <c r="AM14" s="86">
        <v>1</v>
      </c>
      <c r="AN14" s="86">
        <v>1</v>
      </c>
      <c r="AO14" s="86">
        <v>1</v>
      </c>
      <c r="AP14" s="86">
        <v>1</v>
      </c>
      <c r="AQ14" s="86">
        <v>1</v>
      </c>
      <c r="AR14" s="86">
        <v>1</v>
      </c>
      <c r="AS14" s="86">
        <v>1</v>
      </c>
      <c r="AT14" s="86">
        <v>1</v>
      </c>
      <c r="AU14" s="86">
        <v>1</v>
      </c>
      <c r="AV14" s="86">
        <v>1</v>
      </c>
      <c r="AW14" s="86">
        <v>1</v>
      </c>
      <c r="AX14" s="86">
        <v>1</v>
      </c>
      <c r="AY14" s="86">
        <v>1</v>
      </c>
      <c r="AZ14" s="90">
        <v>1</v>
      </c>
      <c r="BA14" s="90">
        <v>1</v>
      </c>
      <c r="BB14" s="89">
        <v>1</v>
      </c>
    </row>
    <row r="15" spans="1:54" ht="12.75" customHeight="1">
      <c r="A15" s="75" t="s">
        <v>431</v>
      </c>
      <c r="B15" s="75" t="s">
        <v>471</v>
      </c>
      <c r="C15" s="75"/>
      <c r="D15" s="76" t="s">
        <v>406</v>
      </c>
      <c r="E15" s="77" t="str">
        <f>IF(Menu!$G$10="Português",A15,B15)</f>
        <v>1T13</v>
      </c>
      <c r="F15" s="78">
        <v>1</v>
      </c>
      <c r="G15" s="175">
        <v>0.98679867986798675</v>
      </c>
      <c r="H15" s="93">
        <v>0.95049504950495045</v>
      </c>
      <c r="I15" s="93">
        <v>0.97359735973597361</v>
      </c>
      <c r="J15" s="93">
        <v>0.97689768976897695</v>
      </c>
      <c r="K15" s="93">
        <v>0.9636963696369637</v>
      </c>
      <c r="L15" s="93">
        <v>0.95379537953795379</v>
      </c>
      <c r="M15" s="93">
        <v>0.94389438943894388</v>
      </c>
      <c r="N15" s="93">
        <v>0.93729372937293731</v>
      </c>
      <c r="O15" s="93">
        <v>0.93399339933993397</v>
      </c>
      <c r="P15" s="93">
        <v>0.92409240924092406</v>
      </c>
      <c r="Q15" s="93">
        <v>0.91089108910891092</v>
      </c>
      <c r="R15" s="93">
        <v>0.90099009900990101</v>
      </c>
      <c r="S15" s="93">
        <v>0.9</v>
      </c>
      <c r="T15" s="93">
        <v>0.90759075907590758</v>
      </c>
      <c r="U15" s="93">
        <v>0.9</v>
      </c>
      <c r="V15" s="93">
        <v>0.9</v>
      </c>
      <c r="W15" s="93">
        <v>0.9</v>
      </c>
      <c r="X15" s="93">
        <v>0.90759075907590758</v>
      </c>
      <c r="Y15" s="86">
        <v>0.9</v>
      </c>
      <c r="Z15" s="86">
        <v>0.86</v>
      </c>
      <c r="AA15" s="86">
        <v>0.86</v>
      </c>
      <c r="AB15" s="90">
        <v>0.85</v>
      </c>
      <c r="AC15" s="90">
        <v>0.85</v>
      </c>
      <c r="AD15" s="89">
        <v>0.87</v>
      </c>
      <c r="AE15" s="86">
        <v>1</v>
      </c>
      <c r="AF15" s="86">
        <v>1</v>
      </c>
      <c r="AG15" s="86">
        <v>1</v>
      </c>
      <c r="AH15" s="86">
        <v>1</v>
      </c>
      <c r="AI15" s="86">
        <v>1</v>
      </c>
      <c r="AJ15" s="86">
        <v>1</v>
      </c>
      <c r="AK15" s="86">
        <v>1</v>
      </c>
      <c r="AL15" s="86">
        <v>1</v>
      </c>
      <c r="AM15" s="86">
        <v>1</v>
      </c>
      <c r="AN15" s="86">
        <v>1</v>
      </c>
      <c r="AO15" s="86">
        <v>1</v>
      </c>
      <c r="AP15" s="86">
        <v>1</v>
      </c>
      <c r="AQ15" s="86">
        <v>1</v>
      </c>
      <c r="AR15" s="86">
        <v>1</v>
      </c>
      <c r="AS15" s="86">
        <v>1</v>
      </c>
      <c r="AT15" s="86">
        <v>1</v>
      </c>
      <c r="AU15" s="86">
        <v>1</v>
      </c>
      <c r="AV15" s="86">
        <v>1</v>
      </c>
      <c r="AW15" s="86">
        <v>1</v>
      </c>
      <c r="AX15" s="86">
        <v>1</v>
      </c>
      <c r="AY15" s="86">
        <v>1</v>
      </c>
      <c r="AZ15" s="90">
        <v>1</v>
      </c>
      <c r="BA15" s="90">
        <v>1</v>
      </c>
      <c r="BB15" s="89">
        <v>1</v>
      </c>
    </row>
    <row r="16" spans="1:54" ht="12.75" customHeight="1">
      <c r="A16" s="75" t="s">
        <v>433</v>
      </c>
      <c r="B16" s="75" t="s">
        <v>472</v>
      </c>
      <c r="C16" s="75"/>
      <c r="D16" s="76" t="s">
        <v>432</v>
      </c>
      <c r="E16" s="77" t="str">
        <f>IF(Menu!$G$10="Português",A16,B16)</f>
        <v>2T13</v>
      </c>
      <c r="F16" s="78">
        <v>1</v>
      </c>
      <c r="G16" s="175">
        <v>1</v>
      </c>
      <c r="H16" s="93">
        <v>0.99695121951219512</v>
      </c>
      <c r="I16" s="93">
        <v>0.99695121951219512</v>
      </c>
      <c r="J16" s="93">
        <v>0.99695121951219512</v>
      </c>
      <c r="K16" s="93">
        <v>0.99695121951219512</v>
      </c>
      <c r="L16" s="93">
        <v>0.99695121951219512</v>
      </c>
      <c r="M16" s="93">
        <v>0.99695121951219512</v>
      </c>
      <c r="N16" s="93">
        <v>0.99695121951219512</v>
      </c>
      <c r="O16" s="93">
        <v>0.99695121951219512</v>
      </c>
      <c r="P16" s="93">
        <v>0.99390243902439024</v>
      </c>
      <c r="Q16" s="93">
        <v>0.99085365853658536</v>
      </c>
      <c r="R16" s="93">
        <v>0.99085365853658536</v>
      </c>
      <c r="S16" s="93">
        <v>0.99</v>
      </c>
      <c r="T16" s="93">
        <v>0.99695121951219512</v>
      </c>
      <c r="U16" s="93">
        <v>1</v>
      </c>
      <c r="V16" s="93">
        <v>0.99</v>
      </c>
      <c r="W16" s="93">
        <v>1</v>
      </c>
      <c r="X16" s="93">
        <v>0.9847560975609756</v>
      </c>
      <c r="Y16" s="86">
        <v>0.99</v>
      </c>
      <c r="Z16" s="86">
        <v>0.98</v>
      </c>
      <c r="AA16" s="86">
        <v>0.98</v>
      </c>
      <c r="AB16" s="90">
        <v>0.98</v>
      </c>
      <c r="AC16" s="90">
        <v>0.99</v>
      </c>
      <c r="AD16" s="89">
        <v>0.99</v>
      </c>
      <c r="AE16" s="86">
        <v>1</v>
      </c>
      <c r="AF16" s="86">
        <v>1</v>
      </c>
      <c r="AG16" s="86">
        <v>1</v>
      </c>
      <c r="AH16" s="86">
        <v>1</v>
      </c>
      <c r="AI16" s="86">
        <v>1</v>
      </c>
      <c r="AJ16" s="86">
        <v>1</v>
      </c>
      <c r="AK16" s="86">
        <v>1</v>
      </c>
      <c r="AL16" s="86">
        <v>1</v>
      </c>
      <c r="AM16" s="86">
        <v>1</v>
      </c>
      <c r="AN16" s="86">
        <v>1</v>
      </c>
      <c r="AO16" s="86">
        <v>1</v>
      </c>
      <c r="AP16" s="86">
        <v>1</v>
      </c>
      <c r="AQ16" s="86">
        <v>1</v>
      </c>
      <c r="AR16" s="86">
        <v>1</v>
      </c>
      <c r="AS16" s="86">
        <v>1</v>
      </c>
      <c r="AT16" s="86">
        <v>1</v>
      </c>
      <c r="AU16" s="86">
        <v>1</v>
      </c>
      <c r="AV16" s="86">
        <v>1</v>
      </c>
      <c r="AW16" s="86">
        <v>1</v>
      </c>
      <c r="AX16" s="86">
        <v>1</v>
      </c>
      <c r="AY16" s="86">
        <v>1</v>
      </c>
      <c r="AZ16" s="90">
        <v>1</v>
      </c>
      <c r="BA16" s="90">
        <v>1</v>
      </c>
      <c r="BB16" s="89">
        <v>1</v>
      </c>
    </row>
    <row r="17" spans="1:54" ht="12.75" customHeight="1">
      <c r="A17" s="75" t="s">
        <v>434</v>
      </c>
      <c r="B17" s="75" t="s">
        <v>473</v>
      </c>
      <c r="C17" s="75"/>
      <c r="D17" s="76" t="s">
        <v>386</v>
      </c>
      <c r="E17" s="77" t="str">
        <f>IF(Menu!$G$10="Português",A17,B17)</f>
        <v>4T13</v>
      </c>
      <c r="F17" s="78">
        <v>1</v>
      </c>
      <c r="G17" s="175">
        <v>1</v>
      </c>
      <c r="H17" s="93">
        <v>1</v>
      </c>
      <c r="I17" s="93">
        <v>1</v>
      </c>
      <c r="J17" s="93">
        <v>1</v>
      </c>
      <c r="K17" s="93">
        <v>1</v>
      </c>
      <c r="L17" s="93">
        <v>1</v>
      </c>
      <c r="M17" s="93">
        <v>1</v>
      </c>
      <c r="N17" s="93">
        <v>1</v>
      </c>
      <c r="O17" s="93">
        <v>1</v>
      </c>
      <c r="P17" s="93">
        <v>1</v>
      </c>
      <c r="Q17" s="93">
        <v>1</v>
      </c>
      <c r="R17" s="93">
        <v>1</v>
      </c>
      <c r="S17" s="93">
        <v>1</v>
      </c>
      <c r="T17" s="93">
        <v>1</v>
      </c>
      <c r="U17" s="93">
        <v>1</v>
      </c>
      <c r="V17" s="93">
        <v>1</v>
      </c>
      <c r="W17" s="93">
        <v>1</v>
      </c>
      <c r="X17" s="93">
        <v>1.0000000000000009</v>
      </c>
      <c r="Y17" s="86">
        <v>1</v>
      </c>
      <c r="Z17" s="86">
        <v>1</v>
      </c>
      <c r="AA17" s="86">
        <v>1</v>
      </c>
      <c r="AB17" s="90">
        <v>1</v>
      </c>
      <c r="AC17" s="90">
        <v>1</v>
      </c>
      <c r="AD17" s="89">
        <v>1</v>
      </c>
      <c r="AE17" s="86">
        <v>1</v>
      </c>
      <c r="AF17" s="86">
        <v>1</v>
      </c>
      <c r="AG17" s="86">
        <v>1</v>
      </c>
      <c r="AH17" s="86">
        <v>1</v>
      </c>
      <c r="AI17" s="86">
        <v>1</v>
      </c>
      <c r="AJ17" s="86">
        <v>1</v>
      </c>
      <c r="AK17" s="86">
        <v>1</v>
      </c>
      <c r="AL17" s="86">
        <v>1</v>
      </c>
      <c r="AM17" s="86">
        <v>1</v>
      </c>
      <c r="AN17" s="86">
        <v>1</v>
      </c>
      <c r="AO17" s="86">
        <v>1</v>
      </c>
      <c r="AP17" s="86">
        <v>1</v>
      </c>
      <c r="AQ17" s="93">
        <v>1</v>
      </c>
      <c r="AR17" s="93">
        <v>1</v>
      </c>
      <c r="AS17" s="86">
        <v>1</v>
      </c>
      <c r="AT17" s="86">
        <v>1</v>
      </c>
      <c r="AU17" s="86">
        <v>1</v>
      </c>
      <c r="AV17" s="86">
        <v>1</v>
      </c>
      <c r="AW17" s="86">
        <v>1</v>
      </c>
      <c r="AX17" s="86">
        <v>1</v>
      </c>
      <c r="AY17" s="86">
        <v>1</v>
      </c>
      <c r="AZ17" s="90">
        <v>1</v>
      </c>
      <c r="BA17" s="90">
        <v>1</v>
      </c>
      <c r="BB17" s="89">
        <v>1</v>
      </c>
    </row>
    <row r="18" spans="1:54" ht="12.75" customHeight="1">
      <c r="A18" s="75" t="s">
        <v>434</v>
      </c>
      <c r="B18" s="75" t="s">
        <v>473</v>
      </c>
      <c r="C18" s="75"/>
      <c r="D18" s="76" t="s">
        <v>416</v>
      </c>
      <c r="E18" s="77" t="str">
        <f>IF(Menu!$G$10="Português",A18,B18)</f>
        <v>4T13</v>
      </c>
      <c r="F18" s="78">
        <v>1</v>
      </c>
      <c r="G18" s="175">
        <v>1</v>
      </c>
      <c r="H18" s="93">
        <v>1</v>
      </c>
      <c r="I18" s="93">
        <v>1</v>
      </c>
      <c r="J18" s="93">
        <v>1</v>
      </c>
      <c r="K18" s="93">
        <v>1</v>
      </c>
      <c r="L18" s="93">
        <v>1</v>
      </c>
      <c r="M18" s="93">
        <v>1</v>
      </c>
      <c r="N18" s="93">
        <v>0.99856199999999995</v>
      </c>
      <c r="O18" s="93">
        <v>0.99856199999999995</v>
      </c>
      <c r="P18" s="93">
        <v>0.99856199999999995</v>
      </c>
      <c r="Q18" s="93">
        <v>0.99856199999999995</v>
      </c>
      <c r="R18" s="93">
        <v>0.99856199999999995</v>
      </c>
      <c r="S18" s="93">
        <v>0.99</v>
      </c>
      <c r="T18" s="93">
        <v>0.99424800000000002</v>
      </c>
      <c r="U18" s="93">
        <v>1</v>
      </c>
      <c r="V18" s="93">
        <v>0.99</v>
      </c>
      <c r="W18" s="93">
        <v>0.99</v>
      </c>
      <c r="X18" s="93">
        <v>0.99424800000000135</v>
      </c>
      <c r="Y18" s="86">
        <v>0.99</v>
      </c>
      <c r="Z18" s="86">
        <v>0.99</v>
      </c>
      <c r="AA18" s="86">
        <v>0.99</v>
      </c>
      <c r="AB18" s="90">
        <v>0.99</v>
      </c>
      <c r="AC18" s="90">
        <v>0.99</v>
      </c>
      <c r="AD18" s="89">
        <v>0.99</v>
      </c>
      <c r="AE18" s="86">
        <v>1</v>
      </c>
      <c r="AF18" s="86">
        <v>1</v>
      </c>
      <c r="AG18" s="86">
        <v>1</v>
      </c>
      <c r="AH18" s="86">
        <v>1</v>
      </c>
      <c r="AI18" s="86">
        <v>1</v>
      </c>
      <c r="AJ18" s="86">
        <v>1</v>
      </c>
      <c r="AK18" s="86">
        <v>1</v>
      </c>
      <c r="AL18" s="86">
        <v>1</v>
      </c>
      <c r="AM18" s="86">
        <v>1</v>
      </c>
      <c r="AN18" s="86">
        <v>1</v>
      </c>
      <c r="AO18" s="86">
        <v>1</v>
      </c>
      <c r="AP18" s="86">
        <v>1</v>
      </c>
      <c r="AQ18" s="86">
        <v>1</v>
      </c>
      <c r="AR18" s="86">
        <v>1</v>
      </c>
      <c r="AS18" s="86">
        <v>1</v>
      </c>
      <c r="AT18" s="86">
        <v>1</v>
      </c>
      <c r="AU18" s="86">
        <v>1</v>
      </c>
      <c r="AV18" s="86">
        <v>1</v>
      </c>
      <c r="AW18" s="86">
        <v>1</v>
      </c>
      <c r="AX18" s="86">
        <v>1</v>
      </c>
      <c r="AY18" s="86">
        <v>1</v>
      </c>
      <c r="AZ18" s="90">
        <v>1</v>
      </c>
      <c r="BA18" s="90">
        <v>1</v>
      </c>
      <c r="BB18" s="89">
        <v>1</v>
      </c>
    </row>
    <row r="19" spans="1:54" ht="12.75" customHeight="1">
      <c r="A19" s="75" t="s">
        <v>434</v>
      </c>
      <c r="B19" s="75" t="s">
        <v>473</v>
      </c>
      <c r="C19" s="75"/>
      <c r="D19" s="76" t="s">
        <v>435</v>
      </c>
      <c r="E19" s="77" t="str">
        <f>IF(Menu!$G$10="Português",A19,B19)</f>
        <v>4T13</v>
      </c>
      <c r="F19" s="78">
        <v>1</v>
      </c>
      <c r="G19" s="175">
        <v>0.98810799999999999</v>
      </c>
      <c r="H19" s="93">
        <v>0.98279000000000005</v>
      </c>
      <c r="I19" s="93">
        <v>0.97319199999999995</v>
      </c>
      <c r="J19" s="93">
        <v>0.95500399999999996</v>
      </c>
      <c r="K19" s="93">
        <v>0.94545299999999999</v>
      </c>
      <c r="L19" s="93">
        <v>0.94545299999999999</v>
      </c>
      <c r="M19" s="93">
        <v>0.94545299999999999</v>
      </c>
      <c r="N19" s="93">
        <v>0.94545299999999999</v>
      </c>
      <c r="O19" s="93">
        <v>0.94117300000000004</v>
      </c>
      <c r="P19" s="93">
        <v>0.93788399999999805</v>
      </c>
      <c r="Q19" s="93">
        <v>0.93788399999999295</v>
      </c>
      <c r="R19" s="93">
        <v>0.93360399999999599</v>
      </c>
      <c r="S19" s="93">
        <v>0.93</v>
      </c>
      <c r="T19" s="93">
        <v>0.93360399999999499</v>
      </c>
      <c r="U19" s="93">
        <v>0.92</v>
      </c>
      <c r="V19" s="93">
        <v>0.94</v>
      </c>
      <c r="W19" s="93">
        <v>0.93</v>
      </c>
      <c r="X19" s="93">
        <v>0.93788399999999594</v>
      </c>
      <c r="Y19" s="86">
        <v>0.93</v>
      </c>
      <c r="Z19" s="86">
        <v>0.93</v>
      </c>
      <c r="AA19" s="86">
        <v>0.92</v>
      </c>
      <c r="AB19" s="90">
        <v>0.93</v>
      </c>
      <c r="AC19" s="90">
        <v>0.93</v>
      </c>
      <c r="AD19" s="89">
        <v>0.92</v>
      </c>
      <c r="AE19" s="86">
        <v>1</v>
      </c>
      <c r="AF19" s="86">
        <v>1</v>
      </c>
      <c r="AG19" s="86">
        <v>1</v>
      </c>
      <c r="AH19" s="86">
        <v>1</v>
      </c>
      <c r="AI19" s="86">
        <v>1</v>
      </c>
      <c r="AJ19" s="86">
        <v>1</v>
      </c>
      <c r="AK19" s="86">
        <v>1</v>
      </c>
      <c r="AL19" s="86">
        <v>1</v>
      </c>
      <c r="AM19" s="86">
        <v>1</v>
      </c>
      <c r="AN19" s="86">
        <v>1</v>
      </c>
      <c r="AO19" s="86">
        <v>1</v>
      </c>
      <c r="AP19" s="86">
        <v>1</v>
      </c>
      <c r="AQ19" s="86">
        <v>1</v>
      </c>
      <c r="AR19" s="86">
        <v>1</v>
      </c>
      <c r="AS19" s="86">
        <v>1</v>
      </c>
      <c r="AT19" s="86">
        <v>1</v>
      </c>
      <c r="AU19" s="86">
        <v>1</v>
      </c>
      <c r="AV19" s="86">
        <v>1</v>
      </c>
      <c r="AW19" s="86">
        <v>1</v>
      </c>
      <c r="AX19" s="86">
        <v>1</v>
      </c>
      <c r="AY19" s="86">
        <v>1</v>
      </c>
      <c r="AZ19" s="90">
        <v>1</v>
      </c>
      <c r="BA19" s="90">
        <v>1</v>
      </c>
      <c r="BB19" s="89">
        <v>1</v>
      </c>
    </row>
    <row r="20" spans="1:54" ht="12.75" customHeight="1">
      <c r="A20" s="75" t="s">
        <v>437</v>
      </c>
      <c r="B20" s="75" t="s">
        <v>474</v>
      </c>
      <c r="C20" s="75"/>
      <c r="D20" s="76" t="s">
        <v>436</v>
      </c>
      <c r="E20" s="77" t="str">
        <f>IF(Menu!$G$10="Português",A20,B20)</f>
        <v>2T14</v>
      </c>
      <c r="F20" s="78">
        <v>1</v>
      </c>
      <c r="G20" s="175">
        <v>1</v>
      </c>
      <c r="H20" s="93">
        <v>1</v>
      </c>
      <c r="I20" s="93">
        <v>1</v>
      </c>
      <c r="J20" s="93">
        <v>1</v>
      </c>
      <c r="K20" s="93">
        <v>1</v>
      </c>
      <c r="L20" s="93">
        <v>1</v>
      </c>
      <c r="M20" s="93">
        <v>1</v>
      </c>
      <c r="N20" s="93">
        <v>0.9910714285714286</v>
      </c>
      <c r="O20" s="93">
        <v>0.9910714285714286</v>
      </c>
      <c r="P20" s="93">
        <v>0.9910714285714286</v>
      </c>
      <c r="Q20" s="93">
        <v>0.9910714285714286</v>
      </c>
      <c r="R20" s="93">
        <v>1</v>
      </c>
      <c r="S20" s="93">
        <v>1</v>
      </c>
      <c r="T20" s="93">
        <v>0.9910714285714286</v>
      </c>
      <c r="U20" s="93">
        <v>1</v>
      </c>
      <c r="V20" s="93">
        <v>0.99</v>
      </c>
      <c r="W20" s="93">
        <v>0.98</v>
      </c>
      <c r="X20" s="93">
        <v>0.9821428571428571</v>
      </c>
      <c r="Y20" s="86">
        <v>0.97</v>
      </c>
      <c r="Z20" s="86">
        <v>0.99</v>
      </c>
      <c r="AA20" s="86">
        <v>1</v>
      </c>
      <c r="AB20" s="90">
        <v>1</v>
      </c>
      <c r="AC20" s="90">
        <v>1</v>
      </c>
      <c r="AD20" s="89">
        <v>0.99</v>
      </c>
      <c r="AE20" s="86">
        <v>1</v>
      </c>
      <c r="AF20" s="86">
        <v>1</v>
      </c>
      <c r="AG20" s="86">
        <v>1</v>
      </c>
      <c r="AH20" s="86">
        <v>1</v>
      </c>
      <c r="AI20" s="86">
        <v>1</v>
      </c>
      <c r="AJ20" s="86">
        <v>1</v>
      </c>
      <c r="AK20" s="86">
        <v>1</v>
      </c>
      <c r="AL20" s="86">
        <v>1</v>
      </c>
      <c r="AM20" s="86">
        <v>1</v>
      </c>
      <c r="AN20" s="86">
        <v>1</v>
      </c>
      <c r="AO20" s="86">
        <v>1</v>
      </c>
      <c r="AP20" s="86">
        <v>1</v>
      </c>
      <c r="AQ20" s="86">
        <v>1</v>
      </c>
      <c r="AR20" s="86">
        <v>1</v>
      </c>
      <c r="AS20" s="86">
        <v>1</v>
      </c>
      <c r="AT20" s="86">
        <v>1</v>
      </c>
      <c r="AU20" s="86">
        <v>1</v>
      </c>
      <c r="AV20" s="86">
        <v>1</v>
      </c>
      <c r="AW20" s="86">
        <v>1</v>
      </c>
      <c r="AX20" s="86">
        <v>1</v>
      </c>
      <c r="AY20" s="86">
        <v>1</v>
      </c>
      <c r="AZ20" s="90">
        <v>1</v>
      </c>
      <c r="BA20" s="90">
        <v>1</v>
      </c>
      <c r="BB20" s="89">
        <v>1</v>
      </c>
    </row>
    <row r="21" spans="1:54" ht="12.75" customHeight="1">
      <c r="A21" s="75" t="s">
        <v>437</v>
      </c>
      <c r="B21" s="75" t="s">
        <v>474</v>
      </c>
      <c r="C21" s="75"/>
      <c r="D21" s="76" t="s">
        <v>417</v>
      </c>
      <c r="E21" s="77" t="str">
        <f>IF(Menu!$G$10="Português",A21,B21)</f>
        <v>2T14</v>
      </c>
      <c r="F21" s="78">
        <v>1</v>
      </c>
      <c r="G21" s="175">
        <v>0.99980800000000003</v>
      </c>
      <c r="H21" s="93">
        <v>0.99980800000000003</v>
      </c>
      <c r="I21" s="93">
        <v>0.99942200000000003</v>
      </c>
      <c r="J21" s="93">
        <v>0.99942200000000003</v>
      </c>
      <c r="K21" s="93">
        <v>0.99942200000000003</v>
      </c>
      <c r="L21" s="93">
        <v>0.99942200000000003</v>
      </c>
      <c r="M21" s="93">
        <v>0.99942200000000003</v>
      </c>
      <c r="N21" s="93">
        <v>0.99715799999999999</v>
      </c>
      <c r="O21" s="93">
        <v>0.99942200000000003</v>
      </c>
      <c r="P21" s="93">
        <v>0.99942199999999504</v>
      </c>
      <c r="Q21" s="93">
        <v>0.99942199999999903</v>
      </c>
      <c r="R21" s="93">
        <v>0.99494299999999902</v>
      </c>
      <c r="S21" s="93">
        <v>1</v>
      </c>
      <c r="T21" s="93">
        <v>1</v>
      </c>
      <c r="U21" s="93">
        <v>1</v>
      </c>
      <c r="V21" s="93">
        <v>1</v>
      </c>
      <c r="W21" s="93">
        <v>1</v>
      </c>
      <c r="X21" s="93">
        <v>0.99942199999999926</v>
      </c>
      <c r="Y21" s="86">
        <v>1</v>
      </c>
      <c r="Z21" s="86">
        <v>1</v>
      </c>
      <c r="AA21" s="86">
        <v>1</v>
      </c>
      <c r="AB21" s="90">
        <v>1</v>
      </c>
      <c r="AC21" s="90">
        <v>1</v>
      </c>
      <c r="AD21" s="89">
        <v>1</v>
      </c>
      <c r="AE21" s="86">
        <v>1</v>
      </c>
      <c r="AF21" s="86">
        <v>1</v>
      </c>
      <c r="AG21" s="86">
        <v>1</v>
      </c>
      <c r="AH21" s="86">
        <v>1</v>
      </c>
      <c r="AI21" s="86">
        <v>1</v>
      </c>
      <c r="AJ21" s="86">
        <v>1</v>
      </c>
      <c r="AK21" s="86">
        <v>1</v>
      </c>
      <c r="AL21" s="86">
        <v>1</v>
      </c>
      <c r="AM21" s="86">
        <v>1</v>
      </c>
      <c r="AN21" s="86">
        <v>1</v>
      </c>
      <c r="AO21" s="86">
        <v>1</v>
      </c>
      <c r="AP21" s="86">
        <v>1</v>
      </c>
      <c r="AQ21" s="93">
        <v>1</v>
      </c>
      <c r="AR21" s="93">
        <v>1</v>
      </c>
      <c r="AS21" s="86">
        <v>1</v>
      </c>
      <c r="AT21" s="86">
        <v>1</v>
      </c>
      <c r="AU21" s="86">
        <v>1</v>
      </c>
      <c r="AV21" s="86">
        <v>1</v>
      </c>
      <c r="AW21" s="86">
        <v>1</v>
      </c>
      <c r="AX21" s="86">
        <v>1</v>
      </c>
      <c r="AY21" s="86">
        <v>1</v>
      </c>
      <c r="AZ21" s="90">
        <v>1</v>
      </c>
      <c r="BA21" s="90">
        <v>1</v>
      </c>
      <c r="BB21" s="89">
        <v>1</v>
      </c>
    </row>
    <row r="22" spans="1:54" ht="12.75" customHeight="1">
      <c r="A22" s="75" t="s">
        <v>438</v>
      </c>
      <c r="B22" s="75" t="s">
        <v>475</v>
      </c>
      <c r="C22" s="75"/>
      <c r="D22" s="76" t="s">
        <v>387</v>
      </c>
      <c r="E22" s="77" t="str">
        <f>IF(Menu!$G$10="Português",A22,B22)</f>
        <v>4T14</v>
      </c>
      <c r="F22" s="78">
        <v>1</v>
      </c>
      <c r="G22" s="175">
        <v>1</v>
      </c>
      <c r="H22" s="93">
        <v>1</v>
      </c>
      <c r="I22" s="93">
        <v>1</v>
      </c>
      <c r="J22" s="93">
        <v>1</v>
      </c>
      <c r="K22" s="93">
        <v>1</v>
      </c>
      <c r="L22" s="93">
        <v>1</v>
      </c>
      <c r="M22" s="93">
        <v>1</v>
      </c>
      <c r="N22" s="93">
        <v>1</v>
      </c>
      <c r="O22" s="93">
        <v>1</v>
      </c>
      <c r="P22" s="93">
        <v>1</v>
      </c>
      <c r="Q22" s="93">
        <v>1</v>
      </c>
      <c r="R22" s="93">
        <v>1</v>
      </c>
      <c r="S22" s="93">
        <v>1</v>
      </c>
      <c r="T22" s="93">
        <v>1</v>
      </c>
      <c r="U22" s="93">
        <v>1</v>
      </c>
      <c r="V22" s="93">
        <v>1</v>
      </c>
      <c r="W22" s="93">
        <v>1</v>
      </c>
      <c r="X22" s="93">
        <v>0.99999999999999623</v>
      </c>
      <c r="Y22" s="86">
        <v>1</v>
      </c>
      <c r="Z22" s="86">
        <v>1</v>
      </c>
      <c r="AA22" s="86">
        <v>1</v>
      </c>
      <c r="AB22" s="90">
        <v>1</v>
      </c>
      <c r="AC22" s="90">
        <v>1</v>
      </c>
      <c r="AD22" s="89">
        <v>1</v>
      </c>
      <c r="AE22" s="86">
        <v>1</v>
      </c>
      <c r="AF22" s="86">
        <v>1</v>
      </c>
      <c r="AG22" s="86">
        <v>1</v>
      </c>
      <c r="AH22" s="86">
        <v>1</v>
      </c>
      <c r="AI22" s="86">
        <v>1</v>
      </c>
      <c r="AJ22" s="86">
        <v>1</v>
      </c>
      <c r="AK22" s="86">
        <v>1</v>
      </c>
      <c r="AL22" s="86">
        <v>1</v>
      </c>
      <c r="AM22" s="86">
        <v>1</v>
      </c>
      <c r="AN22" s="86">
        <v>1</v>
      </c>
      <c r="AO22" s="86">
        <v>1</v>
      </c>
      <c r="AP22" s="86">
        <v>1</v>
      </c>
      <c r="AQ22" s="93">
        <v>1</v>
      </c>
      <c r="AR22" s="93">
        <v>1</v>
      </c>
      <c r="AS22" s="86">
        <v>1</v>
      </c>
      <c r="AT22" s="86">
        <v>1</v>
      </c>
      <c r="AU22" s="86">
        <v>1</v>
      </c>
      <c r="AV22" s="86">
        <v>1</v>
      </c>
      <c r="AW22" s="86">
        <v>1</v>
      </c>
      <c r="AX22" s="86">
        <v>1</v>
      </c>
      <c r="AY22" s="86">
        <v>1</v>
      </c>
      <c r="AZ22" s="90">
        <v>1</v>
      </c>
      <c r="BA22" s="90">
        <v>1</v>
      </c>
      <c r="BB22" s="89">
        <v>1</v>
      </c>
    </row>
    <row r="23" spans="1:54" ht="12.75" customHeight="1">
      <c r="A23" s="75" t="s">
        <v>438</v>
      </c>
      <c r="B23" s="75" t="s">
        <v>475</v>
      </c>
      <c r="C23" s="75"/>
      <c r="D23" s="76" t="s">
        <v>388</v>
      </c>
      <c r="E23" s="77" t="str">
        <f>IF(Menu!$G$10="Português",A23,B23)</f>
        <v>4T14</v>
      </c>
      <c r="F23" s="78">
        <v>1</v>
      </c>
      <c r="G23" s="175">
        <v>0.99235700000000004</v>
      </c>
      <c r="H23" s="93">
        <v>0.99235700000000004</v>
      </c>
      <c r="I23" s="93">
        <v>0.99235700000000004</v>
      </c>
      <c r="J23" s="93">
        <v>0.99235700000000004</v>
      </c>
      <c r="K23" s="93">
        <v>0.98716400000000004</v>
      </c>
      <c r="L23" s="93">
        <v>0.98716400000000004</v>
      </c>
      <c r="M23" s="93">
        <v>0.99235700000000004</v>
      </c>
      <c r="N23" s="93">
        <v>0.95921500000000004</v>
      </c>
      <c r="O23" s="93">
        <v>0.95921500000000004</v>
      </c>
      <c r="P23" s="93">
        <v>0.95921500000000004</v>
      </c>
      <c r="Q23" s="93">
        <v>0.95324000000000098</v>
      </c>
      <c r="R23" s="93">
        <v>0.95324000000000098</v>
      </c>
      <c r="S23" s="93">
        <v>0.95</v>
      </c>
      <c r="T23" s="93">
        <v>0.95324000000000098</v>
      </c>
      <c r="U23" s="93">
        <v>0.96</v>
      </c>
      <c r="V23" s="93">
        <v>0.93</v>
      </c>
      <c r="W23" s="93">
        <v>0.93</v>
      </c>
      <c r="X23" s="93">
        <v>0.91462000000000021</v>
      </c>
      <c r="Y23" s="86">
        <v>0.91</v>
      </c>
      <c r="Z23" s="86">
        <v>0.92</v>
      </c>
      <c r="AA23" s="86">
        <v>0.91</v>
      </c>
      <c r="AB23" s="90">
        <v>0.92</v>
      </c>
      <c r="AC23" s="90">
        <v>0.91</v>
      </c>
      <c r="AD23" s="89">
        <v>0.94</v>
      </c>
      <c r="AE23" s="86">
        <v>1</v>
      </c>
      <c r="AF23" s="86">
        <v>1</v>
      </c>
      <c r="AG23" s="86">
        <v>1</v>
      </c>
      <c r="AH23" s="86">
        <v>1</v>
      </c>
      <c r="AI23" s="86">
        <v>1</v>
      </c>
      <c r="AJ23" s="86">
        <v>1</v>
      </c>
      <c r="AK23" s="86">
        <v>1</v>
      </c>
      <c r="AL23" s="86">
        <v>1</v>
      </c>
      <c r="AM23" s="86">
        <v>1</v>
      </c>
      <c r="AN23" s="86">
        <v>1</v>
      </c>
      <c r="AO23" s="86">
        <v>1</v>
      </c>
      <c r="AP23" s="86">
        <v>1</v>
      </c>
      <c r="AQ23" s="86">
        <v>1</v>
      </c>
      <c r="AR23" s="86">
        <v>1</v>
      </c>
      <c r="AS23" s="86">
        <v>1</v>
      </c>
      <c r="AT23" s="86">
        <v>1</v>
      </c>
      <c r="AU23" s="86">
        <v>1</v>
      </c>
      <c r="AV23" s="86">
        <v>1</v>
      </c>
      <c r="AW23" s="86">
        <v>1</v>
      </c>
      <c r="AX23" s="86">
        <v>1</v>
      </c>
      <c r="AY23" s="86">
        <v>1</v>
      </c>
      <c r="AZ23" s="90">
        <v>1</v>
      </c>
      <c r="BA23" s="90">
        <v>1</v>
      </c>
      <c r="BB23" s="89">
        <v>1</v>
      </c>
    </row>
    <row r="24" spans="1:54" ht="12.75" customHeight="1">
      <c r="A24" s="75" t="s">
        <v>439</v>
      </c>
      <c r="B24" s="75" t="s">
        <v>476</v>
      </c>
      <c r="C24" s="75"/>
      <c r="D24" s="76" t="s">
        <v>389</v>
      </c>
      <c r="E24" s="77" t="str">
        <f>IF(Menu!$G$10="Português",A24,B24)</f>
        <v>3T15</v>
      </c>
      <c r="F24" s="78">
        <v>1</v>
      </c>
      <c r="G24" s="175">
        <v>0.98828700000000003</v>
      </c>
      <c r="H24" s="93">
        <v>0.98828700000000003</v>
      </c>
      <c r="I24" s="93">
        <v>0.97952600000000001</v>
      </c>
      <c r="J24" s="93">
        <v>0.97709599999999996</v>
      </c>
      <c r="K24" s="93">
        <v>0.9698</v>
      </c>
      <c r="L24" s="93">
        <v>0.95898799999999995</v>
      </c>
      <c r="M24" s="93">
        <v>0.95898799999999995</v>
      </c>
      <c r="N24" s="93">
        <v>0.946017</v>
      </c>
      <c r="O24" s="93">
        <v>0.92110000000000003</v>
      </c>
      <c r="P24" s="93">
        <v>0.91375099999999998</v>
      </c>
      <c r="Q24" s="93">
        <v>0.90934300000000101</v>
      </c>
      <c r="R24" s="93">
        <v>0.89500900000000205</v>
      </c>
      <c r="S24" s="93">
        <v>0.88</v>
      </c>
      <c r="T24" s="93">
        <v>0.87484799999999996</v>
      </c>
      <c r="U24" s="93">
        <v>0.77</v>
      </c>
      <c r="V24" s="93">
        <v>0.85</v>
      </c>
      <c r="W24" s="93">
        <v>0.86</v>
      </c>
      <c r="X24" s="93">
        <v>0.84614000000000034</v>
      </c>
      <c r="Y24" s="86">
        <v>0.84</v>
      </c>
      <c r="Z24" s="86">
        <v>0.82</v>
      </c>
      <c r="AA24" s="86">
        <v>0.81</v>
      </c>
      <c r="AB24" s="90">
        <v>0.81</v>
      </c>
      <c r="AC24" s="90">
        <v>0.81</v>
      </c>
      <c r="AD24" s="89">
        <v>0.83</v>
      </c>
      <c r="AE24" s="86">
        <v>1</v>
      </c>
      <c r="AF24" s="86">
        <v>1</v>
      </c>
      <c r="AG24" s="86">
        <v>1</v>
      </c>
      <c r="AH24" s="86">
        <v>1</v>
      </c>
      <c r="AI24" s="86">
        <v>1</v>
      </c>
      <c r="AJ24" s="86">
        <v>1</v>
      </c>
      <c r="AK24" s="86">
        <v>1</v>
      </c>
      <c r="AL24" s="86">
        <v>1</v>
      </c>
      <c r="AM24" s="86">
        <v>1</v>
      </c>
      <c r="AN24" s="86">
        <v>1</v>
      </c>
      <c r="AO24" s="86">
        <v>1</v>
      </c>
      <c r="AP24" s="86">
        <v>1</v>
      </c>
      <c r="AQ24" s="86">
        <v>1</v>
      </c>
      <c r="AR24" s="86">
        <v>1</v>
      </c>
      <c r="AS24" s="86">
        <v>1</v>
      </c>
      <c r="AT24" s="86">
        <v>1</v>
      </c>
      <c r="AU24" s="86">
        <v>1</v>
      </c>
      <c r="AV24" s="86">
        <v>1</v>
      </c>
      <c r="AW24" s="86">
        <v>1</v>
      </c>
      <c r="AX24" s="86">
        <v>1</v>
      </c>
      <c r="AY24" s="86">
        <v>1</v>
      </c>
      <c r="AZ24" s="90">
        <v>1</v>
      </c>
      <c r="BA24" s="90">
        <v>1</v>
      </c>
      <c r="BB24" s="89">
        <v>1</v>
      </c>
    </row>
    <row r="25" spans="1:54" ht="12.75" customHeight="1">
      <c r="A25" s="75" t="s">
        <v>440</v>
      </c>
      <c r="B25" s="75" t="s">
        <v>477</v>
      </c>
      <c r="C25" s="75"/>
      <c r="D25" s="76" t="s">
        <v>390</v>
      </c>
      <c r="E25" s="77" t="str">
        <f>IF(Menu!$G$10="Português",A25,B25)</f>
        <v>4T15</v>
      </c>
      <c r="F25" s="78">
        <v>1</v>
      </c>
      <c r="G25" s="175">
        <v>0.98337292161520184</v>
      </c>
      <c r="H25" s="93">
        <v>0.97862232779097391</v>
      </c>
      <c r="I25" s="93">
        <v>0.96912114014251782</v>
      </c>
      <c r="J25" s="93">
        <v>0.96912114014251782</v>
      </c>
      <c r="K25" s="93">
        <v>0.95961995249406173</v>
      </c>
      <c r="L25" s="93">
        <v>0.93824228028503565</v>
      </c>
      <c r="M25" s="93">
        <v>0.92874109263657956</v>
      </c>
      <c r="N25" s="93">
        <v>0.91448931116389554</v>
      </c>
      <c r="O25" s="93">
        <v>0.88598574821852727</v>
      </c>
      <c r="P25" s="93">
        <v>0.87648456057007129</v>
      </c>
      <c r="Q25" s="93">
        <v>0.87648456057007129</v>
      </c>
      <c r="R25" s="93">
        <v>0.86935866983372923</v>
      </c>
      <c r="S25" s="93">
        <v>0.86</v>
      </c>
      <c r="T25" s="93">
        <v>0.84560570071258911</v>
      </c>
      <c r="U25" s="93">
        <v>0.83</v>
      </c>
      <c r="V25" s="93">
        <v>0.83</v>
      </c>
      <c r="W25" s="93">
        <v>0.83</v>
      </c>
      <c r="X25" s="93">
        <v>0.79572446555819476</v>
      </c>
      <c r="Y25" s="86">
        <v>0.81</v>
      </c>
      <c r="Z25" s="86">
        <v>0.79</v>
      </c>
      <c r="AA25" s="86">
        <v>0.77</v>
      </c>
      <c r="AB25" s="90">
        <v>0.77</v>
      </c>
      <c r="AC25" s="90">
        <v>0.77</v>
      </c>
      <c r="AD25" s="89">
        <v>0.81</v>
      </c>
      <c r="AE25" s="86">
        <v>1</v>
      </c>
      <c r="AF25" s="86">
        <v>1</v>
      </c>
      <c r="AG25" s="86">
        <v>1</v>
      </c>
      <c r="AH25" s="86">
        <v>1</v>
      </c>
      <c r="AI25" s="86">
        <v>1</v>
      </c>
      <c r="AJ25" s="86">
        <v>1</v>
      </c>
      <c r="AK25" s="86">
        <v>1</v>
      </c>
      <c r="AL25" s="86">
        <v>1</v>
      </c>
      <c r="AM25" s="86">
        <v>1</v>
      </c>
      <c r="AN25" s="86">
        <v>1</v>
      </c>
      <c r="AO25" s="86">
        <v>1</v>
      </c>
      <c r="AP25" s="86">
        <v>1</v>
      </c>
      <c r="AQ25" s="86">
        <v>1</v>
      </c>
      <c r="AR25" s="86">
        <v>1</v>
      </c>
      <c r="AS25" s="86">
        <v>1</v>
      </c>
      <c r="AT25" s="86">
        <v>1</v>
      </c>
      <c r="AU25" s="86">
        <v>1</v>
      </c>
      <c r="AV25" s="86">
        <v>1</v>
      </c>
      <c r="AW25" s="86">
        <v>1</v>
      </c>
      <c r="AX25" s="86">
        <v>1</v>
      </c>
      <c r="AY25" s="86">
        <v>1</v>
      </c>
      <c r="AZ25" s="90">
        <v>1</v>
      </c>
      <c r="BA25" s="90">
        <v>1</v>
      </c>
      <c r="BB25" s="89">
        <v>1</v>
      </c>
    </row>
    <row r="26" spans="1:54" ht="12.75" customHeight="1">
      <c r="A26" s="75" t="s">
        <v>441</v>
      </c>
      <c r="B26" s="75" t="s">
        <v>478</v>
      </c>
      <c r="C26" s="75"/>
      <c r="D26" s="76" t="s">
        <v>391</v>
      </c>
      <c r="E26" s="77" t="str">
        <f>IF(Menu!$G$10="Português",A26,B26)</f>
        <v>1T16</v>
      </c>
      <c r="F26" s="78">
        <v>0.6</v>
      </c>
      <c r="G26" s="175">
        <v>1</v>
      </c>
      <c r="H26" s="93">
        <v>1</v>
      </c>
      <c r="I26" s="93">
        <v>1</v>
      </c>
      <c r="J26" s="93">
        <v>1</v>
      </c>
      <c r="K26" s="93">
        <v>1</v>
      </c>
      <c r="L26" s="93">
        <v>1</v>
      </c>
      <c r="M26" s="93">
        <v>1</v>
      </c>
      <c r="N26" s="93">
        <v>1</v>
      </c>
      <c r="O26" s="93">
        <v>1</v>
      </c>
      <c r="P26" s="93">
        <v>0.999999999999999</v>
      </c>
      <c r="Q26" s="93">
        <v>0.999999999999998</v>
      </c>
      <c r="R26" s="93">
        <v>0.999999999999999</v>
      </c>
      <c r="S26" s="93">
        <v>1</v>
      </c>
      <c r="T26" s="93">
        <v>1</v>
      </c>
      <c r="U26" s="93">
        <v>1</v>
      </c>
      <c r="V26" s="93">
        <v>1</v>
      </c>
      <c r="W26" s="93">
        <v>1</v>
      </c>
      <c r="X26" s="93">
        <v>0.99671599999999871</v>
      </c>
      <c r="Y26" s="86">
        <v>1</v>
      </c>
      <c r="Z26" s="86">
        <v>1</v>
      </c>
      <c r="AA26" s="86">
        <v>1</v>
      </c>
      <c r="AB26" s="90">
        <v>1</v>
      </c>
      <c r="AC26" s="90">
        <v>0.99</v>
      </c>
      <c r="AD26" s="89">
        <v>0.97</v>
      </c>
      <c r="AE26" s="86">
        <v>1</v>
      </c>
      <c r="AF26" s="86">
        <v>1</v>
      </c>
      <c r="AG26" s="86">
        <v>1</v>
      </c>
      <c r="AH26" s="86">
        <v>1</v>
      </c>
      <c r="AI26" s="86">
        <v>1</v>
      </c>
      <c r="AJ26" s="86">
        <v>1</v>
      </c>
      <c r="AK26" s="86">
        <v>1</v>
      </c>
      <c r="AL26" s="86">
        <v>1</v>
      </c>
      <c r="AM26" s="86">
        <v>1</v>
      </c>
      <c r="AN26" s="86">
        <v>1</v>
      </c>
      <c r="AO26" s="86">
        <v>1</v>
      </c>
      <c r="AP26" s="86">
        <v>1</v>
      </c>
      <c r="AQ26" s="93">
        <v>1</v>
      </c>
      <c r="AR26" s="86">
        <v>1</v>
      </c>
      <c r="AS26" s="86">
        <v>1</v>
      </c>
      <c r="AT26" s="86">
        <v>1</v>
      </c>
      <c r="AU26" s="86">
        <v>1</v>
      </c>
      <c r="AV26" s="86">
        <v>1</v>
      </c>
      <c r="AW26" s="86">
        <v>1</v>
      </c>
      <c r="AX26" s="86">
        <v>1</v>
      </c>
      <c r="AY26" s="86">
        <v>1</v>
      </c>
      <c r="AZ26" s="90">
        <v>1</v>
      </c>
      <c r="BA26" s="90">
        <v>1</v>
      </c>
      <c r="BB26" s="89">
        <v>1</v>
      </c>
    </row>
    <row r="27" spans="1:54" ht="12.75" customHeight="1">
      <c r="A27" s="75" t="s">
        <v>441</v>
      </c>
      <c r="B27" s="75" t="s">
        <v>478</v>
      </c>
      <c r="C27" s="75"/>
      <c r="D27" s="76" t="s">
        <v>392</v>
      </c>
      <c r="E27" s="77" t="str">
        <f>IF(Menu!$G$10="Português",A27,B27)</f>
        <v>1T16</v>
      </c>
      <c r="F27" s="78">
        <v>0.6</v>
      </c>
      <c r="G27" s="175">
        <v>0.78165938864628814</v>
      </c>
      <c r="H27" s="93">
        <v>0.77729257641921401</v>
      </c>
      <c r="I27" s="93">
        <v>0.79475982532751088</v>
      </c>
      <c r="J27" s="93">
        <v>0.79039301310043664</v>
      </c>
      <c r="K27" s="93">
        <v>0.7860262008733625</v>
      </c>
      <c r="L27" s="93">
        <v>0.7860262008733625</v>
      </c>
      <c r="M27" s="93">
        <v>0.7860262008733625</v>
      </c>
      <c r="N27" s="93">
        <v>0.77729257641921401</v>
      </c>
      <c r="O27" s="93">
        <v>0.75109170305676853</v>
      </c>
      <c r="P27" s="93">
        <v>0.70742358078602618</v>
      </c>
      <c r="Q27" s="93">
        <v>0.6986899563318778</v>
      </c>
      <c r="R27" s="93">
        <v>0.70305676855895194</v>
      </c>
      <c r="S27" s="93">
        <v>0.73</v>
      </c>
      <c r="T27" s="93">
        <v>0.72489082969432317</v>
      </c>
      <c r="U27" s="93">
        <v>0.73</v>
      </c>
      <c r="V27" s="93">
        <v>0.73</v>
      </c>
      <c r="W27" s="93">
        <v>0.72</v>
      </c>
      <c r="X27" s="93">
        <v>0.75109170305676853</v>
      </c>
      <c r="Y27" s="86">
        <v>0.78</v>
      </c>
      <c r="Z27" s="86">
        <v>0.77</v>
      </c>
      <c r="AA27" s="86">
        <v>0.76</v>
      </c>
      <c r="AB27" s="90">
        <v>0.78</v>
      </c>
      <c r="AC27" s="90">
        <v>0.81</v>
      </c>
      <c r="AD27" s="89">
        <v>0.85</v>
      </c>
      <c r="AE27" s="86">
        <v>0.91971451000000004</v>
      </c>
      <c r="AF27" s="86">
        <v>0.92077019000000004</v>
      </c>
      <c r="AG27" s="86">
        <v>0.92113517</v>
      </c>
      <c r="AH27" s="86">
        <v>0.92150907999999998</v>
      </c>
      <c r="AI27" s="86">
        <v>0.92267768999999999</v>
      </c>
      <c r="AJ27" s="86">
        <v>0.92331934999999998</v>
      </c>
      <c r="AK27" s="86">
        <v>0.92420336999999997</v>
      </c>
      <c r="AL27" s="86">
        <v>0.92525354000000004</v>
      </c>
      <c r="AM27" s="86">
        <v>0.92406507000000004</v>
      </c>
      <c r="AN27" s="86">
        <v>0.92689999999999995</v>
      </c>
      <c r="AO27" s="86">
        <v>0.94159999999999999</v>
      </c>
      <c r="AP27" s="86">
        <v>0.93079999999999996</v>
      </c>
      <c r="AQ27" s="86">
        <v>0.93</v>
      </c>
      <c r="AR27" s="86">
        <v>0.93259999999999998</v>
      </c>
      <c r="AS27" s="86">
        <v>0.93</v>
      </c>
      <c r="AT27" s="86">
        <v>0.93</v>
      </c>
      <c r="AU27" s="86">
        <v>0.94</v>
      </c>
      <c r="AV27" s="86">
        <v>0.93689999999999996</v>
      </c>
      <c r="AW27" s="86">
        <v>0.94</v>
      </c>
      <c r="AX27" s="86">
        <v>0.94</v>
      </c>
      <c r="AY27" s="86">
        <v>0.94</v>
      </c>
      <c r="AZ27" s="90">
        <v>0.94</v>
      </c>
      <c r="BA27" s="90">
        <v>0.94</v>
      </c>
      <c r="BB27" s="89">
        <v>0.92</v>
      </c>
    </row>
    <row r="28" spans="1:54" ht="12.75" customHeight="1">
      <c r="A28" s="75" t="s">
        <v>441</v>
      </c>
      <c r="B28" s="75" t="s">
        <v>478</v>
      </c>
      <c r="C28" s="75"/>
      <c r="D28" s="76" t="s">
        <v>393</v>
      </c>
      <c r="E28" s="77" t="str">
        <f>IF(Menu!$G$10="Português",A28,B28)</f>
        <v>1T16</v>
      </c>
      <c r="F28" s="78">
        <v>1</v>
      </c>
      <c r="G28" s="175">
        <v>0.99948599999999999</v>
      </c>
      <c r="H28" s="93">
        <v>0.99948599999999999</v>
      </c>
      <c r="I28" s="93">
        <v>0.99948599999999999</v>
      </c>
      <c r="J28" s="93">
        <v>0.99897199999999997</v>
      </c>
      <c r="K28" s="93">
        <v>0.99897199999999997</v>
      </c>
      <c r="L28" s="93">
        <v>0.99897199999999997</v>
      </c>
      <c r="M28" s="93">
        <v>0.99897199999999997</v>
      </c>
      <c r="N28" s="93">
        <v>0.99897199999999997</v>
      </c>
      <c r="O28" s="93">
        <v>0.99897199999999997</v>
      </c>
      <c r="P28" s="93">
        <v>0.99897199999999897</v>
      </c>
      <c r="Q28" s="93">
        <v>0.99897200000000097</v>
      </c>
      <c r="R28" s="93">
        <v>0.99897200000000097</v>
      </c>
      <c r="S28" s="93">
        <v>1</v>
      </c>
      <c r="T28" s="93">
        <v>0.98884900000000198</v>
      </c>
      <c r="U28" s="93">
        <v>0.99</v>
      </c>
      <c r="V28" s="93">
        <v>0.99</v>
      </c>
      <c r="W28" s="93">
        <v>1</v>
      </c>
      <c r="X28" s="93">
        <v>0.99897200000000108</v>
      </c>
      <c r="Y28" s="86">
        <v>1</v>
      </c>
      <c r="Z28" s="86">
        <v>1</v>
      </c>
      <c r="AA28" s="86">
        <v>1</v>
      </c>
      <c r="AB28" s="90">
        <v>0.99</v>
      </c>
      <c r="AC28" s="90">
        <v>0.99</v>
      </c>
      <c r="AD28" s="89">
        <v>0.99</v>
      </c>
      <c r="AE28" s="86">
        <v>1</v>
      </c>
      <c r="AF28" s="86">
        <v>1</v>
      </c>
      <c r="AG28" s="86">
        <v>1</v>
      </c>
      <c r="AH28" s="86">
        <v>1</v>
      </c>
      <c r="AI28" s="86">
        <v>1</v>
      </c>
      <c r="AJ28" s="86">
        <v>1</v>
      </c>
      <c r="AK28" s="86">
        <v>1</v>
      </c>
      <c r="AL28" s="86">
        <v>1</v>
      </c>
      <c r="AM28" s="86">
        <v>1</v>
      </c>
      <c r="AN28" s="86">
        <v>1</v>
      </c>
      <c r="AO28" s="86">
        <v>1</v>
      </c>
      <c r="AP28" s="86">
        <v>1</v>
      </c>
      <c r="AQ28" s="86">
        <v>1</v>
      </c>
      <c r="AR28" s="86">
        <v>1</v>
      </c>
      <c r="AS28" s="86">
        <v>1</v>
      </c>
      <c r="AT28" s="86">
        <v>1</v>
      </c>
      <c r="AU28" s="86">
        <v>1</v>
      </c>
      <c r="AV28" s="86">
        <v>1</v>
      </c>
      <c r="AW28" s="86">
        <v>1</v>
      </c>
      <c r="AX28" s="86">
        <v>1</v>
      </c>
      <c r="AY28" s="86">
        <v>1</v>
      </c>
      <c r="AZ28" s="90">
        <v>1</v>
      </c>
      <c r="BA28" s="90">
        <v>1</v>
      </c>
      <c r="BB28" s="89">
        <v>1</v>
      </c>
    </row>
    <row r="29" spans="1:54" ht="12.75" customHeight="1">
      <c r="A29" s="75" t="s">
        <v>442</v>
      </c>
      <c r="B29" s="75" t="s">
        <v>479</v>
      </c>
      <c r="C29" s="75"/>
      <c r="D29" s="79" t="s">
        <v>394</v>
      </c>
      <c r="E29" s="77" t="str">
        <f>IF(Menu!$G$10="Português",A29,B29)</f>
        <v>2T16</v>
      </c>
      <c r="F29" s="78">
        <v>0.6</v>
      </c>
      <c r="G29" s="175">
        <v>0.83018867924528306</v>
      </c>
      <c r="H29" s="93">
        <v>0.839622641509434</v>
      </c>
      <c r="I29" s="93">
        <v>0.84433962264150941</v>
      </c>
      <c r="J29" s="93">
        <v>0.83018867924528306</v>
      </c>
      <c r="K29" s="93">
        <v>0.82075471698113212</v>
      </c>
      <c r="L29" s="93">
        <v>0.80660377358490565</v>
      </c>
      <c r="M29" s="93">
        <v>0.82075471698113212</v>
      </c>
      <c r="N29" s="93">
        <v>0.78773584905660377</v>
      </c>
      <c r="O29" s="93">
        <v>0.76415094339622636</v>
      </c>
      <c r="P29" s="93">
        <v>0.75471698113207553</v>
      </c>
      <c r="Q29" s="93">
        <v>0.74528301886792447</v>
      </c>
      <c r="R29" s="93">
        <v>0.75471698113207553</v>
      </c>
      <c r="S29" s="93">
        <v>0.76</v>
      </c>
      <c r="T29" s="93">
        <v>0.75943396226415094</v>
      </c>
      <c r="U29" s="93">
        <v>0.76</v>
      </c>
      <c r="V29" s="93">
        <v>0.74</v>
      </c>
      <c r="W29" s="93">
        <v>0.73</v>
      </c>
      <c r="X29" s="93">
        <v>0.77830188679245282</v>
      </c>
      <c r="Y29" s="86">
        <v>0.87</v>
      </c>
      <c r="Z29" s="86">
        <v>0.86</v>
      </c>
      <c r="AA29" s="86">
        <v>0.83</v>
      </c>
      <c r="AB29" s="90">
        <v>0.83</v>
      </c>
      <c r="AC29" s="90">
        <v>0.86</v>
      </c>
      <c r="AD29" s="89">
        <v>0.92</v>
      </c>
      <c r="AE29" s="86">
        <v>0.91971451000000004</v>
      </c>
      <c r="AF29" s="86">
        <v>0.92077019000000004</v>
      </c>
      <c r="AG29" s="86">
        <v>0.92113517</v>
      </c>
      <c r="AH29" s="86">
        <v>0.92150907999999998</v>
      </c>
      <c r="AI29" s="86">
        <v>0.92267768999999999</v>
      </c>
      <c r="AJ29" s="86">
        <v>0.92331934999999998</v>
      </c>
      <c r="AK29" s="86">
        <v>0.92420336999999997</v>
      </c>
      <c r="AL29" s="86">
        <v>0.92525354000000004</v>
      </c>
      <c r="AM29" s="86">
        <v>0.92406507000000004</v>
      </c>
      <c r="AN29" s="86">
        <v>0.92689999999999995</v>
      </c>
      <c r="AO29" s="86">
        <v>0.94159999999999999</v>
      </c>
      <c r="AP29" s="86">
        <v>0.93079999999999996</v>
      </c>
      <c r="AQ29" s="86">
        <v>0.93</v>
      </c>
      <c r="AR29" s="86">
        <v>0.93259999999999998</v>
      </c>
      <c r="AS29" s="86">
        <v>0.93</v>
      </c>
      <c r="AT29" s="86">
        <v>0.93</v>
      </c>
      <c r="AU29" s="86">
        <v>0.94</v>
      </c>
      <c r="AV29" s="86">
        <v>0.93689999999999996</v>
      </c>
      <c r="AW29" s="86">
        <v>0.94</v>
      </c>
      <c r="AX29" s="86">
        <v>0.94</v>
      </c>
      <c r="AY29" s="86">
        <v>0.94</v>
      </c>
      <c r="AZ29" s="90">
        <v>0.94</v>
      </c>
      <c r="BA29" s="90">
        <v>0.94</v>
      </c>
      <c r="BB29" s="89">
        <v>0.92</v>
      </c>
    </row>
    <row r="30" spans="1:54" ht="12.75" customHeight="1">
      <c r="A30" s="75" t="s">
        <v>442</v>
      </c>
      <c r="B30" s="75" t="s">
        <v>479</v>
      </c>
      <c r="C30" s="75"/>
      <c r="D30" s="79" t="s">
        <v>395</v>
      </c>
      <c r="E30" s="77" t="str">
        <f>IF(Menu!$G$10="Português",A30,B30)</f>
        <v>2T16</v>
      </c>
      <c r="F30" s="78">
        <v>1</v>
      </c>
      <c r="G30" s="175">
        <v>1</v>
      </c>
      <c r="H30" s="93">
        <v>1</v>
      </c>
      <c r="I30" s="93">
        <v>0.99186300000000005</v>
      </c>
      <c r="J30" s="93">
        <v>0.97741400000000001</v>
      </c>
      <c r="K30" s="93">
        <v>0.97741400000000001</v>
      </c>
      <c r="L30" s="93">
        <v>0.94682699999999997</v>
      </c>
      <c r="M30" s="93">
        <v>0.92913000000000001</v>
      </c>
      <c r="N30" s="93">
        <v>0.90796299999999996</v>
      </c>
      <c r="O30" s="93">
        <v>0.89027100000000003</v>
      </c>
      <c r="P30" s="93">
        <v>0.87111000000000005</v>
      </c>
      <c r="Q30" s="93">
        <v>0.86330700000000005</v>
      </c>
      <c r="R30" s="93">
        <v>0.86330700000000005</v>
      </c>
      <c r="S30" s="93">
        <v>0.81</v>
      </c>
      <c r="T30" s="93">
        <v>0.71924900000000003</v>
      </c>
      <c r="U30" s="93">
        <v>0.53</v>
      </c>
      <c r="V30" s="93">
        <v>0.65</v>
      </c>
      <c r="W30" s="93">
        <v>0.65</v>
      </c>
      <c r="X30" s="93">
        <v>0.63514799999999949</v>
      </c>
      <c r="Y30" s="86">
        <v>0.64</v>
      </c>
      <c r="Z30" s="86">
        <v>0.65</v>
      </c>
      <c r="AA30" s="86">
        <v>0.66</v>
      </c>
      <c r="AB30" s="90">
        <v>0.65</v>
      </c>
      <c r="AC30" s="90">
        <v>0.66</v>
      </c>
      <c r="AD30" s="89">
        <v>0.7</v>
      </c>
      <c r="AE30" s="86">
        <v>1</v>
      </c>
      <c r="AF30" s="86">
        <v>1</v>
      </c>
      <c r="AG30" s="86">
        <v>1</v>
      </c>
      <c r="AH30" s="86">
        <v>1</v>
      </c>
      <c r="AI30" s="86">
        <v>1</v>
      </c>
      <c r="AJ30" s="86">
        <v>1</v>
      </c>
      <c r="AK30" s="86">
        <v>1</v>
      </c>
      <c r="AL30" s="86">
        <v>1</v>
      </c>
      <c r="AM30" s="86">
        <v>1</v>
      </c>
      <c r="AN30" s="86">
        <v>1</v>
      </c>
      <c r="AO30" s="86">
        <v>1</v>
      </c>
      <c r="AP30" s="86">
        <v>1</v>
      </c>
      <c r="AQ30" s="86">
        <v>1</v>
      </c>
      <c r="AR30" s="86">
        <v>1</v>
      </c>
      <c r="AS30" s="86">
        <v>1</v>
      </c>
      <c r="AT30" s="86">
        <v>1</v>
      </c>
      <c r="AU30" s="86">
        <v>1</v>
      </c>
      <c r="AV30" s="86">
        <v>1</v>
      </c>
      <c r="AW30" s="86">
        <v>1</v>
      </c>
      <c r="AX30" s="86">
        <v>1</v>
      </c>
      <c r="AY30" s="86">
        <v>1</v>
      </c>
      <c r="AZ30" s="90">
        <v>1</v>
      </c>
      <c r="BA30" s="90">
        <v>1</v>
      </c>
      <c r="BB30" s="89">
        <v>1</v>
      </c>
    </row>
    <row r="31" spans="1:54" ht="12.75" customHeight="1">
      <c r="A31" s="75" t="s">
        <v>442</v>
      </c>
      <c r="B31" s="75" t="s">
        <v>479</v>
      </c>
      <c r="C31" s="75"/>
      <c r="D31" s="79" t="s">
        <v>443</v>
      </c>
      <c r="E31" s="77" t="str">
        <f>IF(Menu!$G$10="Português",A31,B31)</f>
        <v>2T16</v>
      </c>
      <c r="F31" s="78">
        <v>1</v>
      </c>
      <c r="G31" s="175">
        <v>0.3493975903614458</v>
      </c>
      <c r="H31" s="93">
        <v>0.3493975903614458</v>
      </c>
      <c r="I31" s="93">
        <v>0.3493975903614458</v>
      </c>
      <c r="J31" s="93">
        <v>0.3493975903614458</v>
      </c>
      <c r="K31" s="93">
        <v>0.3493975903614458</v>
      </c>
      <c r="L31" s="93">
        <v>0.3162650602409639</v>
      </c>
      <c r="M31" s="93">
        <v>0.3162650602409639</v>
      </c>
      <c r="N31" s="93">
        <v>0.3162650602409639</v>
      </c>
      <c r="O31" s="93">
        <v>0.30722891566265065</v>
      </c>
      <c r="P31" s="93">
        <v>0.79321399999999997</v>
      </c>
      <c r="Q31" s="93">
        <v>-0.67142857142857149</v>
      </c>
      <c r="R31" s="93">
        <v>0.5714285714285714</v>
      </c>
      <c r="S31" s="93">
        <v>0.56999999999999995</v>
      </c>
      <c r="T31" s="93">
        <v>0.58571428571428563</v>
      </c>
      <c r="U31" s="93">
        <v>0.59</v>
      </c>
      <c r="V31" s="93">
        <v>0.59</v>
      </c>
      <c r="W31" s="93">
        <v>0.59</v>
      </c>
      <c r="X31" s="93">
        <v>0.6</v>
      </c>
      <c r="Y31" s="86">
        <v>0.61</v>
      </c>
      <c r="Z31" s="86">
        <v>0.68</v>
      </c>
      <c r="AA31" s="86">
        <v>0.69</v>
      </c>
      <c r="AB31" s="90">
        <v>0.76</v>
      </c>
      <c r="AC31" s="90">
        <v>0.78</v>
      </c>
      <c r="AD31" s="89">
        <v>0.86</v>
      </c>
      <c r="AE31" s="86">
        <v>1</v>
      </c>
      <c r="AF31" s="86">
        <v>1</v>
      </c>
      <c r="AG31" s="86">
        <v>1</v>
      </c>
      <c r="AH31" s="86">
        <v>1</v>
      </c>
      <c r="AI31" s="86">
        <v>1</v>
      </c>
      <c r="AJ31" s="86">
        <v>1</v>
      </c>
      <c r="AK31" s="86">
        <v>1</v>
      </c>
      <c r="AL31" s="86">
        <v>1</v>
      </c>
      <c r="AM31" s="86">
        <v>1</v>
      </c>
      <c r="AN31" s="86">
        <v>1</v>
      </c>
      <c r="AO31" s="86">
        <v>1</v>
      </c>
      <c r="AP31" s="86">
        <v>1</v>
      </c>
      <c r="AQ31" s="86">
        <v>1</v>
      </c>
      <c r="AR31" s="86">
        <v>1</v>
      </c>
      <c r="AS31" s="86">
        <v>1</v>
      </c>
      <c r="AT31" s="86">
        <v>1</v>
      </c>
      <c r="AU31" s="86">
        <v>1</v>
      </c>
      <c r="AV31" s="86">
        <v>1</v>
      </c>
      <c r="AW31" s="86">
        <v>1</v>
      </c>
      <c r="AX31" s="86">
        <v>1</v>
      </c>
      <c r="AY31" s="86">
        <v>1</v>
      </c>
      <c r="AZ31" s="90">
        <v>1</v>
      </c>
      <c r="BA31" s="90">
        <v>1</v>
      </c>
      <c r="BB31" s="89">
        <v>1</v>
      </c>
    </row>
    <row r="32" spans="1:54" ht="12.75" customHeight="1">
      <c r="A32" s="80" t="s">
        <v>445</v>
      </c>
      <c r="B32" s="80" t="s">
        <v>480</v>
      </c>
      <c r="C32" s="80"/>
      <c r="D32" s="79" t="s">
        <v>444</v>
      </c>
      <c r="E32" s="81" t="str">
        <f>IF(Menu!$G$10="Português",A32,B32)</f>
        <v>3T16</v>
      </c>
      <c r="F32" s="82">
        <v>1</v>
      </c>
      <c r="G32" s="176">
        <v>0.99979899999999999</v>
      </c>
      <c r="H32" s="94">
        <v>0.99979899999999999</v>
      </c>
      <c r="I32" s="94">
        <v>0.99979899999999999</v>
      </c>
      <c r="J32" s="94">
        <v>0.99979899999999999</v>
      </c>
      <c r="K32" s="94">
        <v>0.99979899999999999</v>
      </c>
      <c r="L32" s="94">
        <v>0.99979899999999999</v>
      </c>
      <c r="M32" s="94">
        <v>0.99979899999999999</v>
      </c>
      <c r="N32" s="94">
        <v>0.99979899999999999</v>
      </c>
      <c r="O32" s="94">
        <v>0.99979899999999999</v>
      </c>
      <c r="P32" s="94">
        <v>0.99979899999999899</v>
      </c>
      <c r="Q32" s="94">
        <v>0.99979899999999999</v>
      </c>
      <c r="R32" s="93">
        <v>0.99979899999999999</v>
      </c>
      <c r="S32" s="94">
        <v>1</v>
      </c>
      <c r="T32" s="94">
        <v>0.99979899999999899</v>
      </c>
      <c r="U32" s="94">
        <v>1</v>
      </c>
      <c r="V32" s="93">
        <v>1</v>
      </c>
      <c r="W32" s="94">
        <v>1</v>
      </c>
      <c r="X32" s="94">
        <v>0.99979899999999799</v>
      </c>
      <c r="Y32" s="87">
        <v>0.99</v>
      </c>
      <c r="Z32" s="87">
        <v>0.99</v>
      </c>
      <c r="AA32" s="87">
        <v>0.99</v>
      </c>
      <c r="AB32" s="91">
        <v>0.99</v>
      </c>
      <c r="AC32" s="91">
        <v>0.99</v>
      </c>
      <c r="AD32" s="92">
        <v>0.99</v>
      </c>
      <c r="AE32" s="87">
        <v>1</v>
      </c>
      <c r="AF32" s="87">
        <v>1</v>
      </c>
      <c r="AG32" s="87">
        <v>1</v>
      </c>
      <c r="AH32" s="87">
        <v>1</v>
      </c>
      <c r="AI32" s="87">
        <v>1</v>
      </c>
      <c r="AJ32" s="87">
        <v>1</v>
      </c>
      <c r="AK32" s="87">
        <v>1</v>
      </c>
      <c r="AL32" s="87">
        <v>1</v>
      </c>
      <c r="AM32" s="87">
        <v>1</v>
      </c>
      <c r="AN32" s="87">
        <v>1</v>
      </c>
      <c r="AO32" s="87">
        <v>1</v>
      </c>
      <c r="AP32" s="87">
        <v>1</v>
      </c>
      <c r="AQ32" s="87">
        <v>1</v>
      </c>
      <c r="AR32" s="87">
        <v>1</v>
      </c>
      <c r="AS32" s="87">
        <v>1</v>
      </c>
      <c r="AT32" s="86">
        <v>1</v>
      </c>
      <c r="AU32" s="87">
        <v>1</v>
      </c>
      <c r="AV32" s="87">
        <v>1</v>
      </c>
      <c r="AW32" s="87">
        <v>1</v>
      </c>
      <c r="AX32" s="87">
        <v>1</v>
      </c>
      <c r="AY32" s="87">
        <v>1</v>
      </c>
      <c r="AZ32" s="90">
        <v>1</v>
      </c>
      <c r="BA32" s="90">
        <v>1</v>
      </c>
      <c r="BB32" s="89">
        <v>1</v>
      </c>
    </row>
    <row r="33" spans="1:54" ht="12.75" customHeight="1">
      <c r="A33" s="75" t="s">
        <v>446</v>
      </c>
      <c r="B33" s="75" t="s">
        <v>481</v>
      </c>
      <c r="C33" s="75"/>
      <c r="D33" s="79" t="s">
        <v>396</v>
      </c>
      <c r="E33" s="77" t="str">
        <f>IF(Menu!$G$10="Português",A33,B33)</f>
        <v>4T16</v>
      </c>
      <c r="F33" s="78">
        <v>0.6</v>
      </c>
      <c r="G33" s="175">
        <v>0.98451599999999995</v>
      </c>
      <c r="H33" s="93">
        <v>0.984541</v>
      </c>
      <c r="I33" s="93">
        <v>0.98346599999999995</v>
      </c>
      <c r="J33" s="93">
        <v>0.98339200000000004</v>
      </c>
      <c r="K33" s="93">
        <v>0.97615399999999997</v>
      </c>
      <c r="L33" s="93">
        <v>0.97972800000000004</v>
      </c>
      <c r="M33" s="93">
        <v>0.97084599999999999</v>
      </c>
      <c r="N33" s="93">
        <v>0.97788600000000003</v>
      </c>
      <c r="O33" s="93">
        <v>0.95165200000000005</v>
      </c>
      <c r="P33" s="93">
        <v>0.93687099999999801</v>
      </c>
      <c r="Q33" s="93">
        <v>0.93354999999999999</v>
      </c>
      <c r="R33" s="93">
        <v>0.93008899999999906</v>
      </c>
      <c r="S33" s="93">
        <v>0.92</v>
      </c>
      <c r="T33" s="93">
        <v>0.92120299999999999</v>
      </c>
      <c r="U33" s="93">
        <v>0.89</v>
      </c>
      <c r="V33" s="93">
        <v>0.92</v>
      </c>
      <c r="W33" s="93">
        <v>0.86</v>
      </c>
      <c r="X33" s="93">
        <v>0.85936469999999587</v>
      </c>
      <c r="Y33" s="86">
        <v>0.89</v>
      </c>
      <c r="Z33" s="86">
        <v>0.85</v>
      </c>
      <c r="AA33" s="86">
        <v>0.85</v>
      </c>
      <c r="AB33" s="90">
        <v>0.87</v>
      </c>
      <c r="AC33" s="90">
        <v>0.89</v>
      </c>
      <c r="AD33" s="89">
        <v>0.91</v>
      </c>
      <c r="AE33" s="86">
        <v>1</v>
      </c>
      <c r="AF33" s="86">
        <v>1</v>
      </c>
      <c r="AG33" s="86">
        <v>1</v>
      </c>
      <c r="AH33" s="86">
        <v>1</v>
      </c>
      <c r="AI33" s="86">
        <v>1</v>
      </c>
      <c r="AJ33" s="86">
        <v>1</v>
      </c>
      <c r="AK33" s="86">
        <v>1</v>
      </c>
      <c r="AL33" s="86">
        <v>1</v>
      </c>
      <c r="AM33" s="86">
        <v>1</v>
      </c>
      <c r="AN33" s="86">
        <v>1</v>
      </c>
      <c r="AO33" s="86">
        <v>1</v>
      </c>
      <c r="AP33" s="86">
        <v>1</v>
      </c>
      <c r="AQ33" s="86">
        <v>1</v>
      </c>
      <c r="AR33" s="86">
        <v>1</v>
      </c>
      <c r="AS33" s="86">
        <v>1</v>
      </c>
      <c r="AT33" s="86">
        <v>1</v>
      </c>
      <c r="AU33" s="86">
        <v>1</v>
      </c>
      <c r="AV33" s="86">
        <v>1</v>
      </c>
      <c r="AW33" s="86">
        <v>1</v>
      </c>
      <c r="AX33" s="86">
        <v>1</v>
      </c>
      <c r="AY33" s="86">
        <v>1</v>
      </c>
      <c r="AZ33" s="90">
        <v>1</v>
      </c>
      <c r="BA33" s="90">
        <v>1</v>
      </c>
      <c r="BB33" s="89">
        <v>1</v>
      </c>
    </row>
    <row r="34" spans="1:54" ht="12.75" customHeight="1">
      <c r="A34" s="75" t="s">
        <v>446</v>
      </c>
      <c r="B34" s="75" t="s">
        <v>481</v>
      </c>
      <c r="C34" s="75"/>
      <c r="D34" s="79" t="s">
        <v>397</v>
      </c>
      <c r="E34" s="77" t="str">
        <f>IF(Menu!$G$10="Português",A34,B34)</f>
        <v>4T16</v>
      </c>
      <c r="F34" s="78">
        <v>0.6</v>
      </c>
      <c r="G34" s="175">
        <v>0.93688000000000005</v>
      </c>
      <c r="H34" s="93">
        <v>0.93688000000000005</v>
      </c>
      <c r="I34" s="93">
        <v>0.94404500000000002</v>
      </c>
      <c r="J34" s="93">
        <v>0.94404500000000002</v>
      </c>
      <c r="K34" s="93">
        <v>0.95111999999999997</v>
      </c>
      <c r="L34" s="93">
        <v>0.93744300000000003</v>
      </c>
      <c r="M34" s="93">
        <v>0.89435500000000001</v>
      </c>
      <c r="N34" s="93">
        <v>0.86794700000000002</v>
      </c>
      <c r="O34" s="93">
        <v>0.84174400000000005</v>
      </c>
      <c r="P34" s="93">
        <v>0.82734600000000003</v>
      </c>
      <c r="Q34" s="93">
        <v>0.82734600000000003</v>
      </c>
      <c r="R34" s="93">
        <v>0.82734600000000003</v>
      </c>
      <c r="S34" s="93">
        <v>0.41</v>
      </c>
      <c r="T34" s="93">
        <v>0.411916</v>
      </c>
      <c r="U34" s="93">
        <v>0.41</v>
      </c>
      <c r="V34" s="93">
        <v>0.42</v>
      </c>
      <c r="W34" s="93">
        <v>0.48</v>
      </c>
      <c r="X34" s="93">
        <v>0.49171000000000026</v>
      </c>
      <c r="Y34" s="86">
        <v>0.51</v>
      </c>
      <c r="Z34" s="86">
        <v>0.56999999999999995</v>
      </c>
      <c r="AA34" s="86">
        <v>0.63</v>
      </c>
      <c r="AB34" s="90">
        <v>0.71</v>
      </c>
      <c r="AC34" s="90">
        <v>0.74</v>
      </c>
      <c r="AD34" s="89">
        <v>0.73</v>
      </c>
      <c r="AE34" s="86">
        <v>1</v>
      </c>
      <c r="AF34" s="86">
        <v>1</v>
      </c>
      <c r="AG34" s="86">
        <v>1</v>
      </c>
      <c r="AH34" s="86">
        <v>1</v>
      </c>
      <c r="AI34" s="86">
        <v>1</v>
      </c>
      <c r="AJ34" s="86">
        <v>1</v>
      </c>
      <c r="AK34" s="86">
        <v>1</v>
      </c>
      <c r="AL34" s="86">
        <v>1</v>
      </c>
      <c r="AM34" s="86">
        <v>1</v>
      </c>
      <c r="AN34" s="86">
        <v>1</v>
      </c>
      <c r="AO34" s="86">
        <v>1</v>
      </c>
      <c r="AP34" s="86">
        <v>1</v>
      </c>
      <c r="AQ34" s="86">
        <v>1</v>
      </c>
      <c r="AR34" s="86">
        <v>1</v>
      </c>
      <c r="AS34" s="86">
        <v>1</v>
      </c>
      <c r="AT34" s="86">
        <v>1</v>
      </c>
      <c r="AU34" s="86">
        <v>1</v>
      </c>
      <c r="AV34" s="86">
        <v>1</v>
      </c>
      <c r="AW34" s="86">
        <v>1</v>
      </c>
      <c r="AX34" s="86">
        <v>1</v>
      </c>
      <c r="AY34" s="86">
        <v>1</v>
      </c>
      <c r="AZ34" s="90">
        <v>1</v>
      </c>
      <c r="BA34" s="90">
        <v>1</v>
      </c>
      <c r="BB34" s="89">
        <v>1</v>
      </c>
    </row>
    <row r="35" spans="1:54" ht="12.75" customHeight="1">
      <c r="A35" s="80" t="s">
        <v>446</v>
      </c>
      <c r="B35" s="80" t="s">
        <v>481</v>
      </c>
      <c r="C35" s="80"/>
      <c r="D35" s="79" t="s">
        <v>398</v>
      </c>
      <c r="E35" s="81" t="str">
        <f>IF(Menu!$G$10="Português",A35,B35)</f>
        <v>4T16</v>
      </c>
      <c r="F35" s="82">
        <v>1</v>
      </c>
      <c r="G35" s="176">
        <v>0.93550800000000001</v>
      </c>
      <c r="H35" s="94">
        <v>0.93550800000000001</v>
      </c>
      <c r="I35" s="94">
        <v>0.93550800000000001</v>
      </c>
      <c r="J35" s="94">
        <v>0.93550800000000001</v>
      </c>
      <c r="K35" s="94">
        <v>0.93550800000000001</v>
      </c>
      <c r="L35" s="94">
        <v>0.93550800000000001</v>
      </c>
      <c r="M35" s="94">
        <v>0.93550800000000001</v>
      </c>
      <c r="N35" s="94">
        <v>0.93550800000000001</v>
      </c>
      <c r="O35" s="94">
        <v>0.93550800000000001</v>
      </c>
      <c r="P35" s="94">
        <v>0.93550800000000001</v>
      </c>
      <c r="Q35" s="94">
        <v>0.93550800000000001</v>
      </c>
      <c r="R35" s="93">
        <v>0.93550800000000001</v>
      </c>
      <c r="S35" s="94">
        <v>0.94</v>
      </c>
      <c r="T35" s="94">
        <v>0.93550800000000001</v>
      </c>
      <c r="U35" s="94">
        <v>0.94</v>
      </c>
      <c r="V35" s="93">
        <v>0.93</v>
      </c>
      <c r="W35" s="94">
        <v>0.91</v>
      </c>
      <c r="X35" s="94">
        <v>0.89831499999999975</v>
      </c>
      <c r="Y35" s="87">
        <v>0.89</v>
      </c>
      <c r="Z35" s="87">
        <v>0.9</v>
      </c>
      <c r="AA35" s="87">
        <v>0.9</v>
      </c>
      <c r="AB35" s="90">
        <v>0.89</v>
      </c>
      <c r="AC35" s="90">
        <v>0.9</v>
      </c>
      <c r="AD35" s="89">
        <v>0.92</v>
      </c>
      <c r="AE35" s="86">
        <v>1</v>
      </c>
      <c r="AF35" s="86">
        <v>1</v>
      </c>
      <c r="AG35" s="86">
        <v>1</v>
      </c>
      <c r="AH35" s="86">
        <v>1</v>
      </c>
      <c r="AI35" s="86">
        <v>1</v>
      </c>
      <c r="AJ35" s="86">
        <v>1</v>
      </c>
      <c r="AK35" s="86">
        <v>1</v>
      </c>
      <c r="AL35" s="86">
        <v>1</v>
      </c>
      <c r="AM35" s="86">
        <v>1</v>
      </c>
      <c r="AN35" s="86">
        <v>1</v>
      </c>
      <c r="AO35" s="86">
        <v>1</v>
      </c>
      <c r="AP35" s="86">
        <v>1</v>
      </c>
      <c r="AQ35" s="86">
        <v>1</v>
      </c>
      <c r="AR35" s="86">
        <v>1</v>
      </c>
      <c r="AS35" s="86">
        <v>1</v>
      </c>
      <c r="AT35" s="86">
        <v>1</v>
      </c>
      <c r="AU35" s="86">
        <v>1</v>
      </c>
      <c r="AV35" s="86">
        <v>1</v>
      </c>
      <c r="AW35" s="86">
        <v>1</v>
      </c>
      <c r="AX35" s="86">
        <v>1</v>
      </c>
      <c r="AY35" s="86">
        <v>1</v>
      </c>
      <c r="AZ35" s="90">
        <v>1</v>
      </c>
      <c r="BA35" s="90">
        <v>1</v>
      </c>
      <c r="BB35" s="89">
        <v>1</v>
      </c>
    </row>
    <row r="36" spans="1:54" ht="12.75" customHeight="1">
      <c r="A36" s="80" t="s">
        <v>446</v>
      </c>
      <c r="B36" s="80" t="s">
        <v>481</v>
      </c>
      <c r="C36" s="80"/>
      <c r="D36" s="79" t="s">
        <v>447</v>
      </c>
      <c r="E36" s="81" t="str">
        <f>IF(Menu!$G$10="Português",A36,B36)</f>
        <v>4T16</v>
      </c>
      <c r="F36" s="78">
        <v>1</v>
      </c>
      <c r="G36" s="175">
        <v>0.99692307692307691</v>
      </c>
      <c r="H36" s="93">
        <v>0.99384615384615382</v>
      </c>
      <c r="I36" s="93">
        <v>0.98461538461538467</v>
      </c>
      <c r="J36" s="93">
        <v>0.98461538461538467</v>
      </c>
      <c r="K36" s="93">
        <v>0.96</v>
      </c>
      <c r="L36" s="93">
        <v>0.92</v>
      </c>
      <c r="M36" s="93">
        <v>0.91692307692307695</v>
      </c>
      <c r="N36" s="93">
        <v>0.89230769230769225</v>
      </c>
      <c r="O36" s="93">
        <v>0.86461538461538456</v>
      </c>
      <c r="P36" s="93">
        <v>0.86153846153846159</v>
      </c>
      <c r="Q36" s="93">
        <v>0.84923076923076923</v>
      </c>
      <c r="R36" s="93">
        <v>0.8338461538461539</v>
      </c>
      <c r="S36" s="93">
        <v>0.83</v>
      </c>
      <c r="T36" s="93">
        <v>0.82153846153846155</v>
      </c>
      <c r="U36" s="93">
        <v>0.81</v>
      </c>
      <c r="V36" s="93">
        <v>0.81</v>
      </c>
      <c r="W36" s="93">
        <v>0.8</v>
      </c>
      <c r="X36" s="93">
        <v>0.79692307692307696</v>
      </c>
      <c r="Y36" s="86">
        <v>0.81</v>
      </c>
      <c r="Z36" s="86">
        <v>0.81</v>
      </c>
      <c r="AA36" s="86">
        <v>0.83</v>
      </c>
      <c r="AB36" s="90">
        <v>0.86</v>
      </c>
      <c r="AC36" s="90">
        <v>0.87</v>
      </c>
      <c r="AD36" s="89">
        <v>0.89</v>
      </c>
      <c r="AE36" s="86">
        <v>1</v>
      </c>
      <c r="AF36" s="86">
        <v>1</v>
      </c>
      <c r="AG36" s="86">
        <v>1</v>
      </c>
      <c r="AH36" s="86">
        <v>1</v>
      </c>
      <c r="AI36" s="86">
        <v>1</v>
      </c>
      <c r="AJ36" s="86">
        <v>1</v>
      </c>
      <c r="AK36" s="86">
        <v>1</v>
      </c>
      <c r="AL36" s="86">
        <v>1</v>
      </c>
      <c r="AM36" s="86">
        <v>1</v>
      </c>
      <c r="AN36" s="86">
        <v>1</v>
      </c>
      <c r="AO36" s="86">
        <v>1</v>
      </c>
      <c r="AP36" s="86">
        <v>1</v>
      </c>
      <c r="AQ36" s="86">
        <v>1</v>
      </c>
      <c r="AR36" s="86">
        <v>0.97629999999999995</v>
      </c>
      <c r="AS36" s="86">
        <v>0.95</v>
      </c>
      <c r="AT36" s="86">
        <v>0.94</v>
      </c>
      <c r="AU36" s="86">
        <v>0.92</v>
      </c>
      <c r="AV36" s="86">
        <v>0.92169999999999996</v>
      </c>
      <c r="AW36" s="86">
        <v>0.91</v>
      </c>
      <c r="AX36" s="86">
        <v>0.88</v>
      </c>
      <c r="AY36" s="86">
        <v>0.87</v>
      </c>
      <c r="AZ36" s="90">
        <v>0.81</v>
      </c>
      <c r="BA36" s="90">
        <v>0.8</v>
      </c>
      <c r="BB36" s="89">
        <v>0.72</v>
      </c>
    </row>
    <row r="37" spans="1:54" ht="12.75" customHeight="1">
      <c r="A37" s="80" t="s">
        <v>448</v>
      </c>
      <c r="B37" s="80" t="s">
        <v>482</v>
      </c>
      <c r="C37" s="80"/>
      <c r="D37" s="79" t="s">
        <v>399</v>
      </c>
      <c r="E37" s="81" t="str">
        <f>IF(Menu!$G$10="Português",A37,B37)</f>
        <v>3T17</v>
      </c>
      <c r="F37" s="78">
        <v>1</v>
      </c>
      <c r="G37" s="175">
        <v>0.87879799999999997</v>
      </c>
      <c r="H37" s="93">
        <v>0.87198299999999995</v>
      </c>
      <c r="I37" s="93">
        <v>0.86069300000000004</v>
      </c>
      <c r="J37" s="93">
        <v>0.83887599999999996</v>
      </c>
      <c r="K37" s="93">
        <v>0.83066600000000002</v>
      </c>
      <c r="L37" s="93">
        <v>0.80638399999999999</v>
      </c>
      <c r="M37" s="93">
        <v>0.79559000000000002</v>
      </c>
      <c r="N37" s="93">
        <v>0.78682099999999999</v>
      </c>
      <c r="O37" s="93">
        <v>0.71866099999999999</v>
      </c>
      <c r="P37" s="93">
        <v>0.71243500000000004</v>
      </c>
      <c r="Q37" s="93">
        <v>0.69231200000000104</v>
      </c>
      <c r="R37" s="93">
        <v>0.67381800000000103</v>
      </c>
      <c r="S37" s="93">
        <v>0.65</v>
      </c>
      <c r="T37" s="93">
        <v>0.63114700000000201</v>
      </c>
      <c r="U37" s="93">
        <v>0.64</v>
      </c>
      <c r="V37" s="93">
        <v>0.64</v>
      </c>
      <c r="W37" s="93">
        <v>0.65</v>
      </c>
      <c r="X37" s="93">
        <v>0.584812</v>
      </c>
      <c r="Y37" s="86">
        <v>0.62</v>
      </c>
      <c r="Z37" s="86">
        <v>0.62</v>
      </c>
      <c r="AA37" s="86">
        <v>0.67</v>
      </c>
      <c r="AB37" s="90">
        <v>0.73</v>
      </c>
      <c r="AC37" s="90">
        <v>0.77</v>
      </c>
      <c r="AD37" s="89">
        <v>0.83</v>
      </c>
      <c r="AE37" s="86">
        <v>1</v>
      </c>
      <c r="AF37" s="86">
        <v>1</v>
      </c>
      <c r="AG37" s="86">
        <v>1</v>
      </c>
      <c r="AH37" s="86">
        <v>1</v>
      </c>
      <c r="AI37" s="86">
        <v>1</v>
      </c>
      <c r="AJ37" s="86">
        <v>1</v>
      </c>
      <c r="AK37" s="86">
        <v>1</v>
      </c>
      <c r="AL37" s="86">
        <v>1</v>
      </c>
      <c r="AM37" s="86">
        <v>1</v>
      </c>
      <c r="AN37" s="86">
        <v>1</v>
      </c>
      <c r="AO37" s="86">
        <v>1</v>
      </c>
      <c r="AP37" s="86">
        <v>1</v>
      </c>
      <c r="AQ37" s="86">
        <v>1</v>
      </c>
      <c r="AR37" s="86">
        <v>1</v>
      </c>
      <c r="AS37" s="86">
        <v>1</v>
      </c>
      <c r="AT37" s="86">
        <v>1</v>
      </c>
      <c r="AU37" s="86">
        <v>1</v>
      </c>
      <c r="AV37" s="86">
        <v>1</v>
      </c>
      <c r="AW37" s="86">
        <v>1</v>
      </c>
      <c r="AX37" s="86">
        <v>1</v>
      </c>
      <c r="AY37" s="86">
        <v>0.89</v>
      </c>
      <c r="AZ37" s="90">
        <v>0.85</v>
      </c>
      <c r="BA37" s="90">
        <v>0.8</v>
      </c>
      <c r="BB37" s="89">
        <v>0.68</v>
      </c>
    </row>
    <row r="38" spans="1:54" ht="12.75" customHeight="1">
      <c r="A38" s="80" t="s">
        <v>448</v>
      </c>
      <c r="B38" s="80" t="s">
        <v>482</v>
      </c>
      <c r="C38" s="80"/>
      <c r="D38" s="76" t="s">
        <v>400</v>
      </c>
      <c r="E38" s="81" t="str">
        <f>IF(Menu!$G$10="Português",A38,B38)</f>
        <v>3T17</v>
      </c>
      <c r="F38" s="78">
        <v>0.6</v>
      </c>
      <c r="G38" s="175">
        <v>0.96030199999999999</v>
      </c>
      <c r="H38" s="93">
        <v>0.96138299999999999</v>
      </c>
      <c r="I38" s="93">
        <v>0.96872199999999997</v>
      </c>
      <c r="J38" s="93">
        <v>0.96867800000000004</v>
      </c>
      <c r="K38" s="93">
        <v>0.97376700000000005</v>
      </c>
      <c r="L38" s="93">
        <v>0.96941699999999997</v>
      </c>
      <c r="M38" s="93">
        <v>0.96983600000000003</v>
      </c>
      <c r="N38" s="93">
        <v>0.96434699999999995</v>
      </c>
      <c r="O38" s="93">
        <v>0.929898</v>
      </c>
      <c r="P38" s="93">
        <v>0.92134800000000106</v>
      </c>
      <c r="Q38" s="93">
        <v>0.89981100000000203</v>
      </c>
      <c r="R38" s="93">
        <v>0.89500000000000202</v>
      </c>
      <c r="S38" s="93">
        <v>0.87</v>
      </c>
      <c r="T38" s="93">
        <v>0.85344400000000298</v>
      </c>
      <c r="U38" s="93">
        <v>0.83</v>
      </c>
      <c r="V38" s="93">
        <v>0.84</v>
      </c>
      <c r="W38" s="93">
        <v>0.82</v>
      </c>
      <c r="X38" s="93">
        <v>0.77493589000000229</v>
      </c>
      <c r="Y38" s="86">
        <v>0.76</v>
      </c>
      <c r="Z38" s="86">
        <v>0.76</v>
      </c>
      <c r="AA38" s="86">
        <v>0.74</v>
      </c>
      <c r="AB38" s="90">
        <v>0.74</v>
      </c>
      <c r="AC38" s="90">
        <v>0.72</v>
      </c>
      <c r="AD38" s="89">
        <v>0.68</v>
      </c>
      <c r="AE38" s="86">
        <v>1</v>
      </c>
      <c r="AF38" s="86">
        <v>1</v>
      </c>
      <c r="AG38" s="86">
        <v>1</v>
      </c>
      <c r="AH38" s="86">
        <v>1</v>
      </c>
      <c r="AI38" s="86">
        <v>1</v>
      </c>
      <c r="AJ38" s="86">
        <v>1</v>
      </c>
      <c r="AK38" s="86">
        <v>1</v>
      </c>
      <c r="AL38" s="86">
        <v>1</v>
      </c>
      <c r="AM38" s="86">
        <v>1</v>
      </c>
      <c r="AN38" s="86">
        <v>1</v>
      </c>
      <c r="AO38" s="86">
        <v>1</v>
      </c>
      <c r="AP38" s="86">
        <v>1</v>
      </c>
      <c r="AQ38" s="86">
        <v>1</v>
      </c>
      <c r="AR38" s="86">
        <v>1</v>
      </c>
      <c r="AS38" s="86">
        <v>1</v>
      </c>
      <c r="AT38" s="86">
        <v>1</v>
      </c>
      <c r="AU38" s="86">
        <v>1</v>
      </c>
      <c r="AV38" s="86">
        <v>1</v>
      </c>
      <c r="AW38" s="86">
        <v>1</v>
      </c>
      <c r="AX38" s="86">
        <v>1</v>
      </c>
      <c r="AY38" s="86">
        <v>1</v>
      </c>
      <c r="AZ38" s="90">
        <v>1</v>
      </c>
      <c r="BA38" s="90">
        <v>1</v>
      </c>
      <c r="BB38" s="89">
        <v>0.93</v>
      </c>
    </row>
    <row r="39" spans="1:54" ht="12.75" customHeight="1">
      <c r="A39" s="75" t="s">
        <v>450</v>
      </c>
      <c r="B39" s="75" t="s">
        <v>483</v>
      </c>
      <c r="C39" s="75"/>
      <c r="D39" s="76" t="s">
        <v>449</v>
      </c>
      <c r="E39" s="77" t="str">
        <f>IF(Menu!$G$10="Português",A39,B39)</f>
        <v>4T17</v>
      </c>
      <c r="F39" s="78">
        <v>1</v>
      </c>
      <c r="G39" s="175">
        <v>0.99473684210526314</v>
      </c>
      <c r="H39" s="93">
        <v>0.97894736842105268</v>
      </c>
      <c r="I39" s="93">
        <v>0.95789473684210524</v>
      </c>
      <c r="J39" s="93">
        <v>0.95263157894736838</v>
      </c>
      <c r="K39" s="93">
        <v>0.93157894736842106</v>
      </c>
      <c r="L39" s="93">
        <v>0.89473684210526316</v>
      </c>
      <c r="M39" s="93">
        <v>0.86842105263157898</v>
      </c>
      <c r="N39" s="93">
        <v>0.83157894736842108</v>
      </c>
      <c r="O39" s="93">
        <v>0.81578947368421051</v>
      </c>
      <c r="P39" s="93">
        <v>0.81052631578947365</v>
      </c>
      <c r="Q39" s="93">
        <v>0.8052631578947369</v>
      </c>
      <c r="R39" s="93">
        <v>0.78947368421052633</v>
      </c>
      <c r="S39" s="93">
        <v>0.78</v>
      </c>
      <c r="T39" s="93">
        <v>0.75789473684210529</v>
      </c>
      <c r="U39" s="93">
        <v>0.77</v>
      </c>
      <c r="V39" s="93">
        <v>0.75</v>
      </c>
      <c r="W39" s="93">
        <v>0.75</v>
      </c>
      <c r="X39" s="93">
        <v>0.72105263157894739</v>
      </c>
      <c r="Y39" s="86">
        <v>0.76</v>
      </c>
      <c r="Z39" s="86">
        <v>0.77</v>
      </c>
      <c r="AA39" s="86">
        <v>0.8</v>
      </c>
      <c r="AB39" s="90">
        <v>0.83</v>
      </c>
      <c r="AC39" s="90">
        <v>0.85</v>
      </c>
      <c r="AD39" s="89">
        <v>0.89</v>
      </c>
      <c r="AE39" s="86">
        <v>1</v>
      </c>
      <c r="AF39" s="86">
        <v>1</v>
      </c>
      <c r="AG39" s="86">
        <v>1</v>
      </c>
      <c r="AH39" s="86">
        <v>1</v>
      </c>
      <c r="AI39" s="86">
        <v>1</v>
      </c>
      <c r="AJ39" s="86">
        <v>1</v>
      </c>
      <c r="AK39" s="86">
        <v>1</v>
      </c>
      <c r="AL39" s="86">
        <v>1</v>
      </c>
      <c r="AM39" s="86">
        <v>1</v>
      </c>
      <c r="AN39" s="86">
        <v>1</v>
      </c>
      <c r="AO39" s="86">
        <v>1</v>
      </c>
      <c r="AP39" s="86">
        <v>1</v>
      </c>
      <c r="AQ39" s="86">
        <v>1</v>
      </c>
      <c r="AR39" s="86">
        <v>0.97629999999999995</v>
      </c>
      <c r="AS39" s="86">
        <v>0.95</v>
      </c>
      <c r="AT39" s="86">
        <v>0.94</v>
      </c>
      <c r="AU39" s="86">
        <v>0.92</v>
      </c>
      <c r="AV39" s="86">
        <v>0.92169999999999996</v>
      </c>
      <c r="AW39" s="86">
        <v>0.91</v>
      </c>
      <c r="AX39" s="86">
        <v>0.88</v>
      </c>
      <c r="AY39" s="86">
        <v>0.87</v>
      </c>
      <c r="AZ39" s="90">
        <v>0.81</v>
      </c>
      <c r="BA39" s="90">
        <v>0.8</v>
      </c>
      <c r="BB39" s="89">
        <v>0.72</v>
      </c>
    </row>
    <row r="40" spans="1:54" ht="12.75" customHeight="1">
      <c r="A40" s="75" t="s">
        <v>450</v>
      </c>
      <c r="B40" s="75" t="s">
        <v>483</v>
      </c>
      <c r="C40" s="75"/>
      <c r="D40" s="76" t="s">
        <v>403</v>
      </c>
      <c r="E40" s="77" t="str">
        <f>IF(Menu!$G$10="Português",A40,B40)</f>
        <v>4T17</v>
      </c>
      <c r="F40" s="78">
        <v>1</v>
      </c>
      <c r="G40" s="175">
        <v>0.99890100000000004</v>
      </c>
      <c r="H40" s="93">
        <v>0.99890100000000004</v>
      </c>
      <c r="I40" s="93">
        <v>0.99890100000000004</v>
      </c>
      <c r="J40" s="93">
        <v>0.99890100000000004</v>
      </c>
      <c r="K40" s="93">
        <v>0.99890100000000004</v>
      </c>
      <c r="L40" s="93">
        <v>0.99890100000000004</v>
      </c>
      <c r="M40" s="93">
        <v>0.99890100000000004</v>
      </c>
      <c r="N40" s="93">
        <v>0.99890100000000004</v>
      </c>
      <c r="O40" s="93">
        <v>0.99890100000000004</v>
      </c>
      <c r="P40" s="93">
        <v>0.99890100000000004</v>
      </c>
      <c r="Q40" s="93">
        <v>0.98712499999999903</v>
      </c>
      <c r="R40" s="93">
        <v>0.98712500000000003</v>
      </c>
      <c r="S40" s="93">
        <v>0.99</v>
      </c>
      <c r="T40" s="93">
        <v>0.99890099999999904</v>
      </c>
      <c r="U40" s="93">
        <v>1</v>
      </c>
      <c r="V40" s="93">
        <v>1</v>
      </c>
      <c r="W40" s="93">
        <v>1</v>
      </c>
      <c r="X40" s="93">
        <v>0.95055399999999846</v>
      </c>
      <c r="Y40" s="86">
        <v>0.94</v>
      </c>
      <c r="Z40" s="86">
        <v>0.81</v>
      </c>
      <c r="AA40" s="86">
        <v>0.81</v>
      </c>
      <c r="AB40" s="90">
        <v>0.8</v>
      </c>
      <c r="AC40" s="90">
        <v>0.86</v>
      </c>
      <c r="AD40" s="89">
        <v>0.91</v>
      </c>
      <c r="AE40" s="86">
        <v>1</v>
      </c>
      <c r="AF40" s="86">
        <v>1</v>
      </c>
      <c r="AG40" s="86">
        <v>1</v>
      </c>
      <c r="AH40" s="86">
        <v>1</v>
      </c>
      <c r="AI40" s="86">
        <v>1</v>
      </c>
      <c r="AJ40" s="86">
        <v>1</v>
      </c>
      <c r="AK40" s="86">
        <v>1</v>
      </c>
      <c r="AL40" s="86">
        <v>1</v>
      </c>
      <c r="AM40" s="86">
        <v>1</v>
      </c>
      <c r="AN40" s="86">
        <v>1</v>
      </c>
      <c r="AO40" s="86">
        <v>1</v>
      </c>
      <c r="AP40" s="86">
        <v>1</v>
      </c>
      <c r="AQ40" s="86">
        <v>1</v>
      </c>
      <c r="AR40" s="86">
        <v>1</v>
      </c>
      <c r="AS40" s="86">
        <v>1</v>
      </c>
      <c r="AT40" s="86">
        <v>1</v>
      </c>
      <c r="AU40" s="86">
        <v>1</v>
      </c>
      <c r="AV40" s="86">
        <v>1</v>
      </c>
      <c r="AW40" s="86">
        <v>1</v>
      </c>
      <c r="AX40" s="86">
        <v>1</v>
      </c>
      <c r="AY40" s="86">
        <v>1</v>
      </c>
      <c r="AZ40" s="90">
        <v>1</v>
      </c>
      <c r="BA40" s="90">
        <v>1</v>
      </c>
      <c r="BB40" s="89">
        <v>0.93</v>
      </c>
    </row>
    <row r="41" spans="1:54" ht="12.75" customHeight="1">
      <c r="A41" s="75" t="s">
        <v>450</v>
      </c>
      <c r="B41" s="75" t="s">
        <v>483</v>
      </c>
      <c r="C41" s="75"/>
      <c r="D41" s="76" t="s">
        <v>451</v>
      </c>
      <c r="E41" s="77" t="str">
        <f>IF(Menu!$G$10="Português",A41,B41)</f>
        <v>4T17</v>
      </c>
      <c r="F41" s="78">
        <v>0.6</v>
      </c>
      <c r="G41" s="175">
        <v>0.97772899999999996</v>
      </c>
      <c r="H41" s="93">
        <v>0.97772899999999996</v>
      </c>
      <c r="I41" s="93">
        <v>0.97772899999999996</v>
      </c>
      <c r="J41" s="93">
        <v>0.98467899999999997</v>
      </c>
      <c r="K41" s="93">
        <v>0.98467899999999997</v>
      </c>
      <c r="L41" s="93">
        <v>0.98467899999999997</v>
      </c>
      <c r="M41" s="93">
        <v>0.98467899999999997</v>
      </c>
      <c r="N41" s="93">
        <v>0.98467899999999997</v>
      </c>
      <c r="O41" s="93">
        <v>0.98467899999999997</v>
      </c>
      <c r="P41" s="93">
        <v>0.98467899999999997</v>
      </c>
      <c r="Q41" s="93">
        <v>0.98467900000000097</v>
      </c>
      <c r="R41" s="93">
        <v>0.98467900000000197</v>
      </c>
      <c r="S41" s="93">
        <v>0.98</v>
      </c>
      <c r="T41" s="93">
        <v>0.99144200000000104</v>
      </c>
      <c r="U41" s="93">
        <v>0.99</v>
      </c>
      <c r="V41" s="93">
        <v>0.99</v>
      </c>
      <c r="W41" s="93">
        <v>1</v>
      </c>
      <c r="X41" s="93">
        <v>1.0000000000000016</v>
      </c>
      <c r="Y41" s="86">
        <v>1</v>
      </c>
      <c r="Z41" s="86">
        <v>1</v>
      </c>
      <c r="AA41" s="86">
        <v>0.98</v>
      </c>
      <c r="AB41" s="90">
        <v>0.92</v>
      </c>
      <c r="AC41" s="90">
        <v>0.91</v>
      </c>
      <c r="AD41" s="89">
        <v>0.85</v>
      </c>
      <c r="AE41" s="86">
        <v>1</v>
      </c>
      <c r="AF41" s="86">
        <v>1</v>
      </c>
      <c r="AG41" s="86">
        <v>1</v>
      </c>
      <c r="AH41" s="86">
        <v>1</v>
      </c>
      <c r="AI41" s="86">
        <v>1</v>
      </c>
      <c r="AJ41" s="86">
        <v>1</v>
      </c>
      <c r="AK41" s="86">
        <v>1</v>
      </c>
      <c r="AL41" s="86">
        <v>1</v>
      </c>
      <c r="AM41" s="86">
        <v>1</v>
      </c>
      <c r="AN41" s="86">
        <v>1</v>
      </c>
      <c r="AO41" s="86">
        <v>1</v>
      </c>
      <c r="AP41" s="86">
        <v>1</v>
      </c>
      <c r="AQ41" s="86">
        <v>1</v>
      </c>
      <c r="AR41" s="86">
        <v>1</v>
      </c>
      <c r="AS41" s="86">
        <v>1</v>
      </c>
      <c r="AT41" s="86">
        <v>1</v>
      </c>
      <c r="AU41" s="86">
        <v>1</v>
      </c>
      <c r="AV41" s="86">
        <v>1</v>
      </c>
      <c r="AW41" s="86">
        <v>1</v>
      </c>
      <c r="AX41" s="86">
        <v>1</v>
      </c>
      <c r="AY41" s="86">
        <v>1</v>
      </c>
      <c r="AZ41" s="90">
        <v>1</v>
      </c>
      <c r="BA41" s="90">
        <v>1</v>
      </c>
      <c r="BB41" s="89">
        <v>1</v>
      </c>
    </row>
    <row r="42" spans="1:54" ht="12.75" customHeight="1">
      <c r="A42" s="75" t="s">
        <v>453</v>
      </c>
      <c r="B42" s="75" t="s">
        <v>485</v>
      </c>
      <c r="C42" s="75"/>
      <c r="D42" s="76" t="s">
        <v>412</v>
      </c>
      <c r="E42" s="77" t="str">
        <f>IF(Menu!$G$10="Português",A42,B42)</f>
        <v>1T18</v>
      </c>
      <c r="F42" s="78">
        <v>1</v>
      </c>
      <c r="G42" s="175">
        <v>0.99390299999999998</v>
      </c>
      <c r="H42" s="93">
        <v>0.99390299999999998</v>
      </c>
      <c r="I42" s="93">
        <v>0.98780599999999996</v>
      </c>
      <c r="J42" s="93">
        <v>0.98193200000000003</v>
      </c>
      <c r="K42" s="93">
        <v>0.97206300000000001</v>
      </c>
      <c r="L42" s="93">
        <v>0.96114299999999997</v>
      </c>
      <c r="M42" s="93">
        <v>0.93208299999999999</v>
      </c>
      <c r="N42" s="93">
        <v>0.921624</v>
      </c>
      <c r="O42" s="93">
        <v>0.89595599999999997</v>
      </c>
      <c r="P42" s="93">
        <v>0.88861199999999996</v>
      </c>
      <c r="Q42" s="93">
        <v>0.87272499999999997</v>
      </c>
      <c r="R42" s="93">
        <v>0.85519100000000003</v>
      </c>
      <c r="S42" s="93">
        <v>0.81</v>
      </c>
      <c r="T42" s="93">
        <v>0.79089599999999805</v>
      </c>
      <c r="U42" s="93">
        <v>0.78</v>
      </c>
      <c r="V42" s="93">
        <v>0.81</v>
      </c>
      <c r="W42" s="93">
        <v>0.79</v>
      </c>
      <c r="X42" s="93">
        <v>0.69104899999999858</v>
      </c>
      <c r="Y42" s="86">
        <v>0.7</v>
      </c>
      <c r="Z42" s="86">
        <v>0.67</v>
      </c>
      <c r="AA42" s="86">
        <v>0.75</v>
      </c>
      <c r="AB42" s="90">
        <v>0.85</v>
      </c>
      <c r="AC42" s="90">
        <v>0.9</v>
      </c>
      <c r="AD42" s="89">
        <v>0.91</v>
      </c>
      <c r="AE42" s="86">
        <v>1</v>
      </c>
      <c r="AF42" s="86">
        <v>1</v>
      </c>
      <c r="AG42" s="86">
        <v>1</v>
      </c>
      <c r="AH42" s="86">
        <v>1</v>
      </c>
      <c r="AI42" s="86">
        <v>1</v>
      </c>
      <c r="AJ42" s="86">
        <v>1</v>
      </c>
      <c r="AK42" s="86">
        <v>1</v>
      </c>
      <c r="AL42" s="86">
        <v>1</v>
      </c>
      <c r="AM42" s="86">
        <v>1</v>
      </c>
      <c r="AN42" s="86">
        <v>1</v>
      </c>
      <c r="AO42" s="86">
        <v>1</v>
      </c>
      <c r="AP42" s="86">
        <v>1</v>
      </c>
      <c r="AQ42" s="86">
        <v>1</v>
      </c>
      <c r="AR42" s="86">
        <v>1</v>
      </c>
      <c r="AS42" s="86">
        <v>1</v>
      </c>
      <c r="AT42" s="86">
        <v>1</v>
      </c>
      <c r="AU42" s="86">
        <v>1</v>
      </c>
      <c r="AV42" s="86">
        <v>1</v>
      </c>
      <c r="AW42" s="86">
        <v>1</v>
      </c>
      <c r="AX42" s="86">
        <v>1</v>
      </c>
      <c r="AY42" s="86">
        <v>0.98</v>
      </c>
      <c r="AZ42" s="90">
        <v>0.94</v>
      </c>
      <c r="BA42" s="90">
        <v>0.91</v>
      </c>
      <c r="BB42" s="89">
        <v>0.78</v>
      </c>
    </row>
    <row r="43" spans="1:54" ht="12.75" customHeight="1">
      <c r="A43" s="75" t="s">
        <v>454</v>
      </c>
      <c r="B43" s="75" t="s">
        <v>486</v>
      </c>
      <c r="C43" s="75"/>
      <c r="D43" s="76" t="s">
        <v>407</v>
      </c>
      <c r="E43" s="77" t="str">
        <f>IF(Menu!$G$10="Português",A43,B43)</f>
        <v>3T18</v>
      </c>
      <c r="F43" s="78">
        <v>1</v>
      </c>
      <c r="G43" s="175">
        <v>0.84810126582278478</v>
      </c>
      <c r="H43" s="93">
        <v>0.8270042194092827</v>
      </c>
      <c r="I43" s="93">
        <v>0.81856540084388185</v>
      </c>
      <c r="J43" s="93">
        <v>0.81856540084388185</v>
      </c>
      <c r="K43" s="93">
        <v>0.81434599156118148</v>
      </c>
      <c r="L43" s="93">
        <v>0.83544303797468356</v>
      </c>
      <c r="M43" s="93">
        <v>0.83122362869198319</v>
      </c>
      <c r="N43" s="93">
        <v>0.83544303797468356</v>
      </c>
      <c r="O43" s="93">
        <v>0.83966244725738393</v>
      </c>
      <c r="P43" s="93">
        <v>0.83966244725738393</v>
      </c>
      <c r="Q43" s="93">
        <v>0.83544303797468356</v>
      </c>
      <c r="R43" s="93">
        <v>0.83966244725738393</v>
      </c>
      <c r="S43" s="93">
        <v>0.84</v>
      </c>
      <c r="T43" s="93">
        <v>0.86075949367088611</v>
      </c>
      <c r="U43" s="93">
        <v>0.9</v>
      </c>
      <c r="V43" s="93">
        <v>0.9</v>
      </c>
      <c r="W43" s="93">
        <v>0.9</v>
      </c>
      <c r="X43" s="93">
        <v>0.94092827004219415</v>
      </c>
      <c r="Y43" s="86">
        <v>0.95</v>
      </c>
      <c r="Z43" s="86">
        <v>0.95</v>
      </c>
      <c r="AA43" s="86">
        <v>0.95</v>
      </c>
      <c r="AB43" s="90">
        <v>0.94</v>
      </c>
      <c r="AC43" s="90">
        <v>0.96</v>
      </c>
      <c r="AD43" s="89">
        <v>0.96</v>
      </c>
      <c r="AE43" s="86">
        <v>1</v>
      </c>
      <c r="AF43" s="86">
        <v>1</v>
      </c>
      <c r="AG43" s="86">
        <v>1</v>
      </c>
      <c r="AH43" s="86">
        <v>1</v>
      </c>
      <c r="AI43" s="86">
        <v>1</v>
      </c>
      <c r="AJ43" s="86">
        <v>1</v>
      </c>
      <c r="AK43" s="86">
        <v>1</v>
      </c>
      <c r="AL43" s="86">
        <v>1</v>
      </c>
      <c r="AM43" s="86">
        <v>1</v>
      </c>
      <c r="AN43" s="86">
        <v>1</v>
      </c>
      <c r="AO43" s="86">
        <v>1</v>
      </c>
      <c r="AP43" s="86">
        <v>1</v>
      </c>
      <c r="AQ43" s="86">
        <v>1</v>
      </c>
      <c r="AR43" s="86">
        <v>0.96299999999999997</v>
      </c>
      <c r="AS43" s="86">
        <v>0.94</v>
      </c>
      <c r="AT43" s="86">
        <v>0.9</v>
      </c>
      <c r="AU43" s="86">
        <v>0.82</v>
      </c>
      <c r="AV43" s="86">
        <v>0.78500000000000003</v>
      </c>
      <c r="AW43" s="86">
        <v>0.75</v>
      </c>
      <c r="AX43" s="86">
        <v>0.74</v>
      </c>
      <c r="AY43" s="86">
        <v>0.68</v>
      </c>
      <c r="AZ43" s="90">
        <v>0.66</v>
      </c>
      <c r="BA43" s="90">
        <v>0.64</v>
      </c>
      <c r="BB43" s="89">
        <v>0.63</v>
      </c>
    </row>
    <row r="44" spans="1:54" ht="12.75" customHeight="1">
      <c r="A44" s="75" t="s">
        <v>452</v>
      </c>
      <c r="B44" s="75" t="s">
        <v>484</v>
      </c>
      <c r="C44" s="75"/>
      <c r="D44" s="76" t="s">
        <v>401</v>
      </c>
      <c r="E44" s="77" t="str">
        <f>IF(Menu!$G$10="Português",A44,B44)</f>
        <v>4T18</v>
      </c>
      <c r="F44" s="78">
        <v>0.48</v>
      </c>
      <c r="G44" s="175">
        <v>0.98924199999999995</v>
      </c>
      <c r="H44" s="93">
        <v>0.97895200000000004</v>
      </c>
      <c r="I44" s="93">
        <v>0.96207900000000002</v>
      </c>
      <c r="J44" s="93">
        <v>0.97166200000000003</v>
      </c>
      <c r="K44" s="93">
        <v>0.97467400000000004</v>
      </c>
      <c r="L44" s="93">
        <v>0.97022699999999995</v>
      </c>
      <c r="M44" s="93">
        <v>0.95999199999999996</v>
      </c>
      <c r="N44" s="93">
        <v>0.95962499999999995</v>
      </c>
      <c r="O44" s="93">
        <v>0.91714300000000004</v>
      </c>
      <c r="P44" s="93">
        <v>0.88526000000000005</v>
      </c>
      <c r="Q44" s="93">
        <v>0.82722600000000002</v>
      </c>
      <c r="R44" s="93">
        <v>0.81966499999999998</v>
      </c>
      <c r="S44" s="93">
        <v>0.81</v>
      </c>
      <c r="T44" s="93">
        <v>0.79223399999999999</v>
      </c>
      <c r="U44" s="93">
        <v>0.68</v>
      </c>
      <c r="V44" s="93">
        <v>0.68</v>
      </c>
      <c r="W44" s="93">
        <v>0.68</v>
      </c>
      <c r="X44" s="93">
        <v>0.6831280000000004</v>
      </c>
      <c r="Y44" s="86">
        <v>0.68</v>
      </c>
      <c r="Z44" s="86">
        <v>0.64</v>
      </c>
      <c r="AA44" s="86">
        <v>0.55000000000000004</v>
      </c>
      <c r="AB44" s="90">
        <v>0.53</v>
      </c>
      <c r="AC44" s="90">
        <v>0.53</v>
      </c>
      <c r="AD44" s="89">
        <v>0.53</v>
      </c>
      <c r="AE44" s="86">
        <v>1</v>
      </c>
      <c r="AF44" s="86">
        <v>1</v>
      </c>
      <c r="AG44" s="86">
        <v>1</v>
      </c>
      <c r="AH44" s="86">
        <v>1</v>
      </c>
      <c r="AI44" s="86">
        <v>1</v>
      </c>
      <c r="AJ44" s="86">
        <v>1</v>
      </c>
      <c r="AK44" s="86">
        <v>1</v>
      </c>
      <c r="AL44" s="86">
        <v>1</v>
      </c>
      <c r="AM44" s="86">
        <v>1</v>
      </c>
      <c r="AN44" s="86">
        <v>1</v>
      </c>
      <c r="AO44" s="86">
        <v>1</v>
      </c>
      <c r="AP44" s="86">
        <v>1</v>
      </c>
      <c r="AQ44" s="86">
        <v>1</v>
      </c>
      <c r="AR44" s="86">
        <v>0.98699999999999999</v>
      </c>
      <c r="AS44" s="86">
        <v>0.98</v>
      </c>
      <c r="AT44" s="86">
        <v>0.98</v>
      </c>
      <c r="AU44" s="86">
        <v>0.98</v>
      </c>
      <c r="AV44" s="86">
        <v>0.94910000000000005</v>
      </c>
      <c r="AW44" s="86">
        <v>0.86</v>
      </c>
      <c r="AX44" s="86">
        <v>0.84</v>
      </c>
      <c r="AY44" s="86">
        <v>0.83</v>
      </c>
      <c r="AZ44" s="90">
        <v>0.83</v>
      </c>
      <c r="BA44" s="90">
        <v>0.82</v>
      </c>
      <c r="BB44" s="89">
        <v>0.83</v>
      </c>
    </row>
    <row r="45" spans="1:54" ht="12.75" customHeight="1">
      <c r="A45" s="75" t="s">
        <v>452</v>
      </c>
      <c r="B45" s="75" t="s">
        <v>484</v>
      </c>
      <c r="C45" s="75"/>
      <c r="D45" s="76" t="s">
        <v>410</v>
      </c>
      <c r="E45" s="77" t="str">
        <f>IF(Menu!$G$10="Português",A45,B45)</f>
        <v>4T18</v>
      </c>
      <c r="F45" s="78">
        <v>1</v>
      </c>
      <c r="G45" s="175">
        <v>0.99450700000000003</v>
      </c>
      <c r="H45" s="93">
        <v>1</v>
      </c>
      <c r="I45" s="93">
        <v>1</v>
      </c>
      <c r="J45" s="93">
        <v>1</v>
      </c>
      <c r="K45" s="93">
        <v>1</v>
      </c>
      <c r="L45" s="93">
        <v>0.99438099999999996</v>
      </c>
      <c r="M45" s="93">
        <v>0.98339500000000002</v>
      </c>
      <c r="N45" s="93">
        <v>0.98888799999999999</v>
      </c>
      <c r="O45" s="93">
        <v>0.99450700000000003</v>
      </c>
      <c r="P45" s="93">
        <v>0.98730600000000002</v>
      </c>
      <c r="Q45" s="93">
        <v>0.96820600000000001</v>
      </c>
      <c r="R45" s="93">
        <v>0.94976700000000003</v>
      </c>
      <c r="S45" s="93">
        <v>0.92</v>
      </c>
      <c r="T45" s="93">
        <v>0.90766000000000002</v>
      </c>
      <c r="U45" s="93">
        <v>0.9</v>
      </c>
      <c r="V45" s="93">
        <v>0.92</v>
      </c>
      <c r="W45" s="93">
        <v>0.88</v>
      </c>
      <c r="X45" s="93">
        <v>0.7448450000000002</v>
      </c>
      <c r="Y45" s="86">
        <v>0.76</v>
      </c>
      <c r="Z45" s="86">
        <v>0.79</v>
      </c>
      <c r="AA45" s="86">
        <v>0.84</v>
      </c>
      <c r="AB45" s="90">
        <v>0.86</v>
      </c>
      <c r="AC45" s="90">
        <v>0.88</v>
      </c>
      <c r="AD45" s="89">
        <v>0.87</v>
      </c>
      <c r="AE45" s="86">
        <v>1</v>
      </c>
      <c r="AF45" s="86">
        <v>1</v>
      </c>
      <c r="AG45" s="86">
        <v>1</v>
      </c>
      <c r="AH45" s="86">
        <v>1</v>
      </c>
      <c r="AI45" s="86">
        <v>1</v>
      </c>
      <c r="AJ45" s="86">
        <v>1</v>
      </c>
      <c r="AK45" s="86">
        <v>1</v>
      </c>
      <c r="AL45" s="86">
        <v>1</v>
      </c>
      <c r="AM45" s="86">
        <v>1</v>
      </c>
      <c r="AN45" s="86">
        <v>1</v>
      </c>
      <c r="AO45" s="86">
        <v>1</v>
      </c>
      <c r="AP45" s="86">
        <v>1</v>
      </c>
      <c r="AQ45" s="86">
        <v>1</v>
      </c>
      <c r="AR45" s="86">
        <v>1</v>
      </c>
      <c r="AS45" s="86">
        <v>1</v>
      </c>
      <c r="AT45" s="86">
        <v>1</v>
      </c>
      <c r="AU45" s="86">
        <v>1</v>
      </c>
      <c r="AV45" s="86">
        <v>1</v>
      </c>
      <c r="AW45" s="86">
        <v>0.93</v>
      </c>
      <c r="AX45" s="86">
        <v>0.88</v>
      </c>
      <c r="AY45" s="86">
        <v>0.82</v>
      </c>
      <c r="AZ45" s="90">
        <v>0.75</v>
      </c>
      <c r="BA45" s="90">
        <v>0.68</v>
      </c>
      <c r="BB45" s="89">
        <v>0.53</v>
      </c>
    </row>
    <row r="46" spans="1:54" ht="12.75" customHeight="1">
      <c r="A46" s="75" t="s">
        <v>452</v>
      </c>
      <c r="B46" s="75" t="s">
        <v>484</v>
      </c>
      <c r="C46" s="75"/>
      <c r="D46" s="76" t="s">
        <v>404</v>
      </c>
      <c r="E46" s="77" t="str">
        <f>IF(Menu!$G$10="Português",A46,B46)</f>
        <v>4T18</v>
      </c>
      <c r="F46" s="78">
        <v>1</v>
      </c>
      <c r="G46" s="175">
        <v>1</v>
      </c>
      <c r="H46" s="93">
        <v>1</v>
      </c>
      <c r="I46" s="93">
        <v>1</v>
      </c>
      <c r="J46" s="93">
        <v>1</v>
      </c>
      <c r="K46" s="93">
        <v>1</v>
      </c>
      <c r="L46" s="93">
        <v>1</v>
      </c>
      <c r="M46" s="93">
        <v>1</v>
      </c>
      <c r="N46" s="93">
        <v>1</v>
      </c>
      <c r="O46" s="93">
        <v>1</v>
      </c>
      <c r="P46" s="93">
        <v>0.99954099999999901</v>
      </c>
      <c r="Q46" s="93">
        <v>0.99954099999999901</v>
      </c>
      <c r="R46" s="93">
        <v>0.99954099999999901</v>
      </c>
      <c r="S46" s="93">
        <v>1</v>
      </c>
      <c r="T46" s="93">
        <v>0.99954099999999901</v>
      </c>
      <c r="U46" s="93">
        <v>1</v>
      </c>
      <c r="V46" s="93">
        <v>1</v>
      </c>
      <c r="W46" s="93">
        <v>0.99</v>
      </c>
      <c r="X46" s="93">
        <v>0.99908199999999903</v>
      </c>
      <c r="Y46" s="86">
        <v>1</v>
      </c>
      <c r="Z46" s="86">
        <v>0.98</v>
      </c>
      <c r="AA46" s="86">
        <v>0.98</v>
      </c>
      <c r="AB46" s="90">
        <v>1</v>
      </c>
      <c r="AC46" s="90">
        <v>1</v>
      </c>
      <c r="AD46" s="89">
        <v>1</v>
      </c>
      <c r="AE46" s="86">
        <v>1</v>
      </c>
      <c r="AF46" s="86">
        <v>1</v>
      </c>
      <c r="AG46" s="86">
        <v>1</v>
      </c>
      <c r="AH46" s="86">
        <v>1</v>
      </c>
      <c r="AI46" s="86">
        <v>1</v>
      </c>
      <c r="AJ46" s="86">
        <v>1</v>
      </c>
      <c r="AK46" s="86">
        <v>1</v>
      </c>
      <c r="AL46" s="86">
        <v>1</v>
      </c>
      <c r="AM46" s="86">
        <v>1</v>
      </c>
      <c r="AN46" s="86">
        <v>1</v>
      </c>
      <c r="AO46" s="86">
        <v>1</v>
      </c>
      <c r="AP46" s="86">
        <v>1</v>
      </c>
      <c r="AQ46" s="86">
        <v>1</v>
      </c>
      <c r="AR46" s="86">
        <v>0.9909</v>
      </c>
      <c r="AS46" s="86">
        <v>0.99</v>
      </c>
      <c r="AT46" s="86">
        <v>0.99</v>
      </c>
      <c r="AU46" s="86">
        <v>0.98</v>
      </c>
      <c r="AV46" s="86">
        <v>0.89980000000000004</v>
      </c>
      <c r="AW46" s="86">
        <v>0.9</v>
      </c>
      <c r="AX46" s="86">
        <v>0.85</v>
      </c>
      <c r="AY46" s="86">
        <v>0.79</v>
      </c>
      <c r="AZ46" s="90">
        <v>0.74</v>
      </c>
      <c r="BA46" s="90">
        <v>0.69</v>
      </c>
      <c r="BB46" s="89">
        <v>0.6</v>
      </c>
    </row>
    <row r="47" spans="1:54" ht="12.75" customHeight="1">
      <c r="A47" s="75" t="s">
        <v>455</v>
      </c>
      <c r="B47" s="75" t="s">
        <v>487</v>
      </c>
      <c r="C47" s="75"/>
      <c r="D47" s="76" t="s">
        <v>418</v>
      </c>
      <c r="E47" s="77" t="str">
        <f>IF(Menu!$G$10="Português",A47,B47)</f>
        <v>1T19</v>
      </c>
      <c r="F47" s="78">
        <v>1</v>
      </c>
      <c r="G47" s="175">
        <v>1</v>
      </c>
      <c r="H47" s="93">
        <v>1</v>
      </c>
      <c r="I47" s="93">
        <v>1</v>
      </c>
      <c r="J47" s="93">
        <v>0.99725399999999997</v>
      </c>
      <c r="K47" s="93">
        <v>0.99725399999999997</v>
      </c>
      <c r="L47" s="93">
        <v>0.99725399999999997</v>
      </c>
      <c r="M47" s="93">
        <v>0.99632600000000004</v>
      </c>
      <c r="N47" s="93">
        <v>0.99632600000000004</v>
      </c>
      <c r="O47" s="93">
        <v>0.99632600000000004</v>
      </c>
      <c r="P47" s="93">
        <v>0.99632600000000004</v>
      </c>
      <c r="Q47" s="93">
        <v>0.99632600000000004</v>
      </c>
      <c r="R47" s="93">
        <v>0.93308800000000003</v>
      </c>
      <c r="S47" s="93">
        <v>0.93</v>
      </c>
      <c r="T47" s="93">
        <v>0.93199400000000099</v>
      </c>
      <c r="U47" s="93">
        <v>0.93</v>
      </c>
      <c r="V47" s="93">
        <v>0.85</v>
      </c>
      <c r="W47" s="93">
        <v>0.88</v>
      </c>
      <c r="X47" s="93">
        <v>0.8806850000000005</v>
      </c>
      <c r="Y47" s="86">
        <v>0.88</v>
      </c>
      <c r="Z47" s="86">
        <v>0.88</v>
      </c>
      <c r="AA47" s="86">
        <v>0.88</v>
      </c>
      <c r="AB47" s="90">
        <v>0.94</v>
      </c>
      <c r="AC47" s="90">
        <v>0.94</v>
      </c>
      <c r="AD47" s="89">
        <v>0.94</v>
      </c>
      <c r="AE47" s="86">
        <v>1</v>
      </c>
      <c r="AF47" s="86">
        <v>1</v>
      </c>
      <c r="AG47" s="86">
        <v>1</v>
      </c>
      <c r="AH47" s="86">
        <v>1</v>
      </c>
      <c r="AI47" s="86">
        <v>1</v>
      </c>
      <c r="AJ47" s="86">
        <v>1</v>
      </c>
      <c r="AK47" s="86">
        <v>1</v>
      </c>
      <c r="AL47" s="86">
        <v>1</v>
      </c>
      <c r="AM47" s="86">
        <v>1</v>
      </c>
      <c r="AN47" s="86">
        <v>1</v>
      </c>
      <c r="AO47" s="86">
        <v>1</v>
      </c>
      <c r="AP47" s="86">
        <v>1</v>
      </c>
      <c r="AQ47" s="86">
        <v>0.91</v>
      </c>
      <c r="AR47" s="86">
        <v>0.87150000000000005</v>
      </c>
      <c r="AS47" s="86">
        <v>0.85</v>
      </c>
      <c r="AT47" s="86">
        <v>0.81</v>
      </c>
      <c r="AU47" s="86">
        <v>0.75</v>
      </c>
      <c r="AV47" s="86">
        <v>0.70589999999999997</v>
      </c>
      <c r="AW47" s="86">
        <v>0.66</v>
      </c>
      <c r="AX47" s="86">
        <v>0.59</v>
      </c>
      <c r="AY47" s="86">
        <v>0.57999999999999996</v>
      </c>
      <c r="AZ47" s="90">
        <v>0.55000000000000004</v>
      </c>
      <c r="BA47" s="90">
        <v>0.49</v>
      </c>
      <c r="BB47" s="89">
        <v>0.46</v>
      </c>
    </row>
    <row r="48" spans="1:54" ht="12.75" customHeight="1">
      <c r="A48" s="75" t="s">
        <v>455</v>
      </c>
      <c r="B48" s="75" t="s">
        <v>487</v>
      </c>
      <c r="C48" s="75"/>
      <c r="D48" s="79" t="s">
        <v>419</v>
      </c>
      <c r="E48" s="77" t="str">
        <f>IF(Menu!$G$10="Português",A48,B48)</f>
        <v>1T19</v>
      </c>
      <c r="F48" s="78">
        <v>1</v>
      </c>
      <c r="G48" s="175">
        <v>0.50354609929078009</v>
      </c>
      <c r="H48" s="93">
        <v>0.5106382978723405</v>
      </c>
      <c r="I48" s="93">
        <v>0.5106382978723405</v>
      </c>
      <c r="J48" s="93">
        <v>0.5106382978723405</v>
      </c>
      <c r="K48" s="93">
        <v>0.53900709219858156</v>
      </c>
      <c r="L48" s="93">
        <v>0.56737588652482263</v>
      </c>
      <c r="M48" s="93">
        <v>0.57446808510638303</v>
      </c>
      <c r="N48" s="93">
        <v>0.6028368794326241</v>
      </c>
      <c r="O48" s="93">
        <v>0.63120567375886527</v>
      </c>
      <c r="P48" s="93">
        <v>0.63120567375886527</v>
      </c>
      <c r="Q48" s="93">
        <v>0.6028368794326241</v>
      </c>
      <c r="R48" s="93">
        <v>0.85815602836879434</v>
      </c>
      <c r="S48" s="93">
        <v>0.91</v>
      </c>
      <c r="T48" s="93">
        <v>0.93617021276595747</v>
      </c>
      <c r="U48" s="93">
        <v>0.94</v>
      </c>
      <c r="V48" s="93">
        <v>0.94</v>
      </c>
      <c r="W48" s="93">
        <v>0.97</v>
      </c>
      <c r="X48" s="93">
        <v>0.8936170212765957</v>
      </c>
      <c r="Y48" s="86">
        <v>0.91</v>
      </c>
      <c r="Z48" s="86">
        <v>0.91</v>
      </c>
      <c r="AA48" s="86">
        <v>0.94</v>
      </c>
      <c r="AB48" s="90">
        <v>0.91</v>
      </c>
      <c r="AC48" s="90">
        <v>0.98</v>
      </c>
      <c r="AD48" s="89">
        <v>0.85</v>
      </c>
      <c r="AE48" s="86">
        <v>1</v>
      </c>
      <c r="AF48" s="86">
        <v>1</v>
      </c>
      <c r="AG48" s="86">
        <v>1</v>
      </c>
      <c r="AH48" s="86">
        <v>1</v>
      </c>
      <c r="AI48" s="86">
        <v>1</v>
      </c>
      <c r="AJ48" s="86">
        <v>1</v>
      </c>
      <c r="AK48" s="86">
        <v>1</v>
      </c>
      <c r="AL48" s="86">
        <v>1</v>
      </c>
      <c r="AM48" s="86">
        <v>1</v>
      </c>
      <c r="AN48" s="86">
        <v>1</v>
      </c>
      <c r="AO48" s="86">
        <v>1</v>
      </c>
      <c r="AP48" s="86">
        <v>1</v>
      </c>
      <c r="AQ48" s="86">
        <v>1</v>
      </c>
      <c r="AR48" s="86">
        <v>0.96299999999999997</v>
      </c>
      <c r="AS48" s="86">
        <v>0.94</v>
      </c>
      <c r="AT48" s="86">
        <v>0.9</v>
      </c>
      <c r="AU48" s="86">
        <v>0.82</v>
      </c>
      <c r="AV48" s="86">
        <v>0.78500000000000003</v>
      </c>
      <c r="AW48" s="86">
        <v>0.75</v>
      </c>
      <c r="AX48" s="86">
        <v>0.74</v>
      </c>
      <c r="AY48" s="86">
        <v>0.68</v>
      </c>
      <c r="AZ48" s="90">
        <v>0.66</v>
      </c>
      <c r="BA48" s="90">
        <v>0.64</v>
      </c>
      <c r="BB48" s="89">
        <v>0.63</v>
      </c>
    </row>
    <row r="49" spans="1:54" ht="12.75" customHeight="1">
      <c r="A49" s="75" t="s">
        <v>456</v>
      </c>
      <c r="B49" s="75" t="s">
        <v>488</v>
      </c>
      <c r="C49" s="75"/>
      <c r="D49" s="76" t="s">
        <v>420</v>
      </c>
      <c r="E49" s="77" t="str">
        <f>IF(Menu!$G$10="Português",A49,B49)</f>
        <v>3T19</v>
      </c>
      <c r="F49" s="78">
        <v>0.6</v>
      </c>
      <c r="G49" s="175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3">
        <v>0</v>
      </c>
      <c r="O49" s="93">
        <v>0</v>
      </c>
      <c r="P49" s="93">
        <v>0</v>
      </c>
      <c r="Q49" s="93">
        <v>0</v>
      </c>
      <c r="R49" s="93">
        <v>0</v>
      </c>
      <c r="S49" s="93">
        <v>0</v>
      </c>
      <c r="T49" s="93">
        <v>1.2820512820512775E-2</v>
      </c>
      <c r="U49" s="93">
        <v>0.01</v>
      </c>
      <c r="V49" s="93">
        <v>0.01</v>
      </c>
      <c r="W49" s="93">
        <v>0.01</v>
      </c>
      <c r="X49" s="93">
        <v>1.7094017094017144E-2</v>
      </c>
      <c r="Y49" s="86">
        <v>0.02</v>
      </c>
      <c r="Z49" s="86">
        <v>0.02</v>
      </c>
      <c r="AA49" s="86">
        <v>0.04</v>
      </c>
      <c r="AB49" s="90">
        <v>0.14000000000000001</v>
      </c>
      <c r="AC49" s="90">
        <v>0.15</v>
      </c>
      <c r="AD49" s="89">
        <v>0.15</v>
      </c>
      <c r="AE49" s="86">
        <v>0.91971451000000004</v>
      </c>
      <c r="AF49" s="86">
        <v>0.92077019000000004</v>
      </c>
      <c r="AG49" s="86">
        <v>0.92113517</v>
      </c>
      <c r="AH49" s="86">
        <v>0.92150907999999998</v>
      </c>
      <c r="AI49" s="86">
        <v>0.92267768999999999</v>
      </c>
      <c r="AJ49" s="86">
        <v>0.92331934999999998</v>
      </c>
      <c r="AK49" s="86">
        <v>0.92420336999999997</v>
      </c>
      <c r="AL49" s="86">
        <v>0.92525354000000004</v>
      </c>
      <c r="AM49" s="86">
        <v>0.92406507000000004</v>
      </c>
      <c r="AN49" s="86">
        <v>0.92689999999999995</v>
      </c>
      <c r="AO49" s="86">
        <v>0.94159999999999999</v>
      </c>
      <c r="AP49" s="86">
        <v>0.93079999999999996</v>
      </c>
      <c r="AQ49" s="86">
        <v>0.93</v>
      </c>
      <c r="AR49" s="86">
        <v>0.93259999999999998</v>
      </c>
      <c r="AS49" s="86">
        <v>0.93</v>
      </c>
      <c r="AT49" s="86">
        <v>0.93</v>
      </c>
      <c r="AU49" s="86">
        <v>0.94</v>
      </c>
      <c r="AV49" s="86">
        <v>0.93689999999999996</v>
      </c>
      <c r="AW49" s="86">
        <v>0.94</v>
      </c>
      <c r="AX49" s="86">
        <v>0.94</v>
      </c>
      <c r="AY49" s="86">
        <v>0.94</v>
      </c>
      <c r="AZ49" s="90">
        <v>0.94</v>
      </c>
      <c r="BA49" s="90">
        <v>0.94</v>
      </c>
      <c r="BB49" s="89">
        <v>0.92</v>
      </c>
    </row>
    <row r="50" spans="1:54" ht="12.75" customHeight="1">
      <c r="A50" s="75" t="s">
        <v>456</v>
      </c>
      <c r="B50" s="75" t="s">
        <v>488</v>
      </c>
      <c r="C50" s="75"/>
      <c r="D50" s="76" t="s">
        <v>402</v>
      </c>
      <c r="E50" s="77" t="str">
        <f>IF(Menu!$G$10="Português",A50,B50)</f>
        <v>3T19</v>
      </c>
      <c r="F50" s="78">
        <v>1</v>
      </c>
      <c r="G50" s="175">
        <v>0.99866200000000005</v>
      </c>
      <c r="H50" s="93">
        <v>0.99866200000000005</v>
      </c>
      <c r="I50" s="93">
        <v>0.99866200000000005</v>
      </c>
      <c r="J50" s="93">
        <v>0.99866200000000005</v>
      </c>
      <c r="K50" s="93">
        <v>0.99866200000000005</v>
      </c>
      <c r="L50" s="93">
        <v>0.99866200000000005</v>
      </c>
      <c r="M50" s="93">
        <v>0.99159900000000001</v>
      </c>
      <c r="N50" s="93">
        <v>0.99159900000000001</v>
      </c>
      <c r="O50" s="93">
        <v>0.99159900000000001</v>
      </c>
      <c r="P50" s="93">
        <v>0.98365999999999998</v>
      </c>
      <c r="Q50" s="93">
        <v>0.96847700000000003</v>
      </c>
      <c r="R50" s="93">
        <v>0.95340000000000003</v>
      </c>
      <c r="S50" s="93">
        <v>0.98</v>
      </c>
      <c r="T50" s="93">
        <v>0.98417400000000099</v>
      </c>
      <c r="U50" s="93">
        <v>0.97</v>
      </c>
      <c r="V50" s="93">
        <v>0.96</v>
      </c>
      <c r="W50" s="93">
        <v>0.89</v>
      </c>
      <c r="X50" s="93">
        <v>0.83644100000000021</v>
      </c>
      <c r="Y50" s="86">
        <v>0.84</v>
      </c>
      <c r="Z50" s="86">
        <v>0.8</v>
      </c>
      <c r="AA50" s="86">
        <v>0.8</v>
      </c>
      <c r="AB50" s="90">
        <v>0.73</v>
      </c>
      <c r="AC50" s="90">
        <v>0.72</v>
      </c>
      <c r="AD50" s="89">
        <v>0.7</v>
      </c>
      <c r="AE50" s="86">
        <v>1</v>
      </c>
      <c r="AF50" s="86">
        <v>1</v>
      </c>
      <c r="AG50" s="86">
        <v>1</v>
      </c>
      <c r="AH50" s="86">
        <v>1</v>
      </c>
      <c r="AI50" s="86">
        <v>1</v>
      </c>
      <c r="AJ50" s="86">
        <v>1</v>
      </c>
      <c r="AK50" s="86">
        <v>1</v>
      </c>
      <c r="AL50" s="86">
        <v>1</v>
      </c>
      <c r="AM50" s="86">
        <v>1</v>
      </c>
      <c r="AN50" s="86">
        <v>1</v>
      </c>
      <c r="AO50" s="86">
        <v>1</v>
      </c>
      <c r="AP50" s="86">
        <v>1</v>
      </c>
      <c r="AQ50" s="86">
        <v>1</v>
      </c>
      <c r="AR50" s="86">
        <v>0.98</v>
      </c>
      <c r="AS50" s="86">
        <v>0.98</v>
      </c>
      <c r="AT50" s="86">
        <v>0.96</v>
      </c>
      <c r="AU50" s="86">
        <v>0.92</v>
      </c>
      <c r="AV50" s="86">
        <v>0.86260000000000003</v>
      </c>
      <c r="AW50" s="86">
        <v>0.8</v>
      </c>
      <c r="AX50" s="86">
        <v>0.73</v>
      </c>
      <c r="AY50" s="86">
        <v>0.68</v>
      </c>
      <c r="AZ50" s="90">
        <v>0.64</v>
      </c>
      <c r="BA50" s="90">
        <v>0.6</v>
      </c>
      <c r="BB50" s="89">
        <v>0.49</v>
      </c>
    </row>
    <row r="51" spans="1:54" ht="12.75" customHeight="1">
      <c r="A51" s="75" t="s">
        <v>457</v>
      </c>
      <c r="B51" s="75" t="s">
        <v>489</v>
      </c>
      <c r="C51" s="75"/>
      <c r="D51" s="76" t="s">
        <v>411</v>
      </c>
      <c r="E51" s="77" t="str">
        <f>IF(Menu!$G$10="Português",A51,B51)</f>
        <v>4T19</v>
      </c>
      <c r="F51" s="78">
        <v>0.42</v>
      </c>
      <c r="G51" s="175">
        <v>0.97343299999999999</v>
      </c>
      <c r="H51" s="93">
        <v>0.97343299999999999</v>
      </c>
      <c r="I51" s="93">
        <v>0.97555999999999998</v>
      </c>
      <c r="J51" s="93">
        <v>0.97555999999999998</v>
      </c>
      <c r="K51" s="93">
        <v>0.97938599999999998</v>
      </c>
      <c r="L51" s="93">
        <v>0.98572599999999999</v>
      </c>
      <c r="M51" s="93">
        <v>0.98763900000000004</v>
      </c>
      <c r="N51" s="93">
        <v>0.98763900000000004</v>
      </c>
      <c r="O51" s="93">
        <v>0.99168900000000004</v>
      </c>
      <c r="P51" s="93">
        <v>0.99168900000000004</v>
      </c>
      <c r="Q51" s="93">
        <v>0.99168899999999804</v>
      </c>
      <c r="R51" s="93">
        <v>0.99367300000000003</v>
      </c>
      <c r="S51" s="93">
        <v>1</v>
      </c>
      <c r="T51" s="93">
        <v>0.99558599999999897</v>
      </c>
      <c r="U51" s="93">
        <v>0.99</v>
      </c>
      <c r="V51" s="93">
        <v>1</v>
      </c>
      <c r="W51" s="93">
        <v>1</v>
      </c>
      <c r="X51" s="93">
        <v>0.99558639999999954</v>
      </c>
      <c r="Y51" s="86">
        <v>1</v>
      </c>
      <c r="Z51" s="86">
        <v>0.98</v>
      </c>
      <c r="AA51" s="86">
        <v>0.95</v>
      </c>
      <c r="AB51" s="90">
        <v>0.97</v>
      </c>
      <c r="AC51" s="90">
        <v>0.97</v>
      </c>
      <c r="AD51" s="89">
        <v>0.96</v>
      </c>
      <c r="AE51" s="86">
        <v>1</v>
      </c>
      <c r="AF51" s="86">
        <v>1</v>
      </c>
      <c r="AG51" s="86">
        <v>1</v>
      </c>
      <c r="AH51" s="86">
        <v>1</v>
      </c>
      <c r="AI51" s="86">
        <v>1</v>
      </c>
      <c r="AJ51" s="86">
        <v>1</v>
      </c>
      <c r="AK51" s="86">
        <v>1</v>
      </c>
      <c r="AL51" s="86">
        <v>1</v>
      </c>
      <c r="AM51" s="86">
        <v>1</v>
      </c>
      <c r="AN51" s="86">
        <v>1</v>
      </c>
      <c r="AO51" s="86">
        <v>1</v>
      </c>
      <c r="AP51" s="86">
        <v>1</v>
      </c>
      <c r="AQ51" s="86">
        <v>1</v>
      </c>
      <c r="AR51" s="86">
        <v>0.93310000000000004</v>
      </c>
      <c r="AS51" s="86">
        <v>0.93</v>
      </c>
      <c r="AT51" s="86">
        <v>0.93</v>
      </c>
      <c r="AU51" s="86">
        <v>0.93</v>
      </c>
      <c r="AV51" s="86">
        <v>0.93010000000000004</v>
      </c>
      <c r="AW51" s="86">
        <v>0.91</v>
      </c>
      <c r="AX51" s="86">
        <v>0.9</v>
      </c>
      <c r="AY51" s="86">
        <v>0.89</v>
      </c>
      <c r="AZ51" s="90">
        <v>0.85</v>
      </c>
      <c r="BA51" s="90">
        <v>0.64</v>
      </c>
      <c r="BB51" s="89">
        <v>0.25</v>
      </c>
    </row>
    <row r="52" spans="1:54" ht="12.75" customHeight="1">
      <c r="A52" s="75" t="s">
        <v>457</v>
      </c>
      <c r="B52" s="75" t="s">
        <v>489</v>
      </c>
      <c r="C52" s="75"/>
      <c r="D52" s="76" t="s">
        <v>458</v>
      </c>
      <c r="E52" s="77" t="str">
        <f>IF(Menu!$G$10="Português",A52,B52)</f>
        <v>4T19</v>
      </c>
      <c r="F52" s="78">
        <v>1</v>
      </c>
      <c r="G52" s="175">
        <v>1</v>
      </c>
      <c r="H52" s="93">
        <v>1</v>
      </c>
      <c r="I52" s="93">
        <v>1</v>
      </c>
      <c r="J52" s="93">
        <v>1</v>
      </c>
      <c r="K52" s="93">
        <v>1</v>
      </c>
      <c r="L52" s="93">
        <v>0.995</v>
      </c>
      <c r="M52" s="93">
        <v>0.995</v>
      </c>
      <c r="N52" s="93">
        <v>0.995</v>
      </c>
      <c r="O52" s="93">
        <v>0.995</v>
      </c>
      <c r="P52" s="93">
        <v>0.995</v>
      </c>
      <c r="Q52" s="93">
        <v>0.995</v>
      </c>
      <c r="R52" s="93">
        <v>0.995</v>
      </c>
      <c r="S52" s="93">
        <v>1</v>
      </c>
      <c r="T52" s="93">
        <v>0.995</v>
      </c>
      <c r="U52" s="93">
        <v>1</v>
      </c>
      <c r="V52" s="93">
        <v>1</v>
      </c>
      <c r="W52" s="93">
        <v>1</v>
      </c>
      <c r="X52" s="93">
        <v>0.995</v>
      </c>
      <c r="Y52" s="86">
        <v>0.99</v>
      </c>
      <c r="Z52" s="86">
        <v>0.98</v>
      </c>
      <c r="AA52" s="86">
        <v>0.98</v>
      </c>
      <c r="AB52" s="90">
        <v>0.98</v>
      </c>
      <c r="AC52" s="90">
        <v>0.97</v>
      </c>
      <c r="AD52" s="89">
        <v>0.99</v>
      </c>
      <c r="AE52" s="86">
        <v>1</v>
      </c>
      <c r="AF52" s="86">
        <v>1</v>
      </c>
      <c r="AG52" s="86">
        <v>1</v>
      </c>
      <c r="AH52" s="86">
        <v>1</v>
      </c>
      <c r="AI52" s="86">
        <v>1</v>
      </c>
      <c r="AJ52" s="86">
        <v>1</v>
      </c>
      <c r="AK52" s="86">
        <v>0.95446003999999995</v>
      </c>
      <c r="AL52" s="86">
        <v>0.95876251999999995</v>
      </c>
      <c r="AM52" s="86">
        <v>0.94334982999999994</v>
      </c>
      <c r="AN52" s="86">
        <v>0.95069999999999999</v>
      </c>
      <c r="AO52" s="86">
        <v>0.93559999999999999</v>
      </c>
      <c r="AP52" s="86">
        <v>0.92130000000000001</v>
      </c>
      <c r="AQ52" s="86">
        <v>0.9</v>
      </c>
      <c r="AR52" s="86">
        <v>0.86070000000000002</v>
      </c>
      <c r="AS52" s="86">
        <v>0.85</v>
      </c>
      <c r="AT52" s="86">
        <v>0.82</v>
      </c>
      <c r="AU52" s="86">
        <v>0.77</v>
      </c>
      <c r="AV52" s="86">
        <v>0.73729999999999996</v>
      </c>
      <c r="AW52" s="86">
        <v>0.69</v>
      </c>
      <c r="AX52" s="86">
        <v>0.59</v>
      </c>
      <c r="AY52" s="86">
        <v>0.51</v>
      </c>
      <c r="AZ52" s="90">
        <v>0.42</v>
      </c>
      <c r="BA52" s="90">
        <v>0.36</v>
      </c>
      <c r="BB52" s="89">
        <v>0.21</v>
      </c>
    </row>
    <row r="53" spans="1:54" ht="12.75" customHeight="1">
      <c r="A53" s="75" t="s">
        <v>457</v>
      </c>
      <c r="B53" s="75" t="s">
        <v>489</v>
      </c>
      <c r="C53" s="75"/>
      <c r="D53" s="76" t="s">
        <v>409</v>
      </c>
      <c r="E53" s="77" t="str">
        <f>IF(Menu!$G$10="Português",A53,B53)</f>
        <v>4T19</v>
      </c>
      <c r="F53" s="78">
        <v>1</v>
      </c>
      <c r="G53" s="175">
        <v>0.89949400000000002</v>
      </c>
      <c r="H53" s="93">
        <v>0.89949400000000002</v>
      </c>
      <c r="I53" s="93">
        <v>0.89949400000000002</v>
      </c>
      <c r="J53" s="93">
        <v>0.89949400000000002</v>
      </c>
      <c r="K53" s="93">
        <v>0.90104700000000004</v>
      </c>
      <c r="L53" s="93">
        <v>0.90290800000000004</v>
      </c>
      <c r="M53" s="93">
        <v>0.90446099999999996</v>
      </c>
      <c r="N53" s="93">
        <v>0.90948200000000001</v>
      </c>
      <c r="O53" s="93">
        <v>0.91142400000000001</v>
      </c>
      <c r="P53" s="93">
        <v>0.91297700000000703</v>
      </c>
      <c r="Q53" s="93">
        <v>0.92113100000000703</v>
      </c>
      <c r="R53" s="93">
        <v>0.92299200000000903</v>
      </c>
      <c r="S53" s="93">
        <v>0.95</v>
      </c>
      <c r="T53" s="93">
        <v>0.95207800000000897</v>
      </c>
      <c r="U53" s="93">
        <v>0.95</v>
      </c>
      <c r="V53" s="93">
        <v>0.87</v>
      </c>
      <c r="W53" s="93">
        <v>0.85</v>
      </c>
      <c r="X53" s="93">
        <v>0.85503500000000832</v>
      </c>
      <c r="Y53" s="86">
        <v>0.87</v>
      </c>
      <c r="Z53" s="86">
        <v>0.88</v>
      </c>
      <c r="AA53" s="86">
        <v>0.91</v>
      </c>
      <c r="AB53" s="90">
        <v>0.91</v>
      </c>
      <c r="AC53" s="90">
        <v>0.9</v>
      </c>
      <c r="AD53" s="89">
        <v>0.91</v>
      </c>
      <c r="AE53" s="86">
        <v>1</v>
      </c>
      <c r="AF53" s="86">
        <v>1</v>
      </c>
      <c r="AG53" s="86">
        <v>1</v>
      </c>
      <c r="AH53" s="86">
        <v>1</v>
      </c>
      <c r="AI53" s="86">
        <v>1</v>
      </c>
      <c r="AJ53" s="86">
        <v>1</v>
      </c>
      <c r="AK53" s="86">
        <v>1</v>
      </c>
      <c r="AL53" s="86">
        <v>1</v>
      </c>
      <c r="AM53" s="86">
        <v>1</v>
      </c>
      <c r="AN53" s="86">
        <v>1</v>
      </c>
      <c r="AO53" s="86">
        <v>1</v>
      </c>
      <c r="AP53" s="86">
        <v>1</v>
      </c>
      <c r="AQ53" s="86">
        <v>1</v>
      </c>
      <c r="AR53" s="86">
        <v>0.98309999999999997</v>
      </c>
      <c r="AS53" s="86">
        <v>0.99</v>
      </c>
      <c r="AT53" s="86">
        <v>0.93</v>
      </c>
      <c r="AU53" s="86">
        <v>0.85</v>
      </c>
      <c r="AV53" s="86">
        <v>0.77659999999999996</v>
      </c>
      <c r="AW53" s="86">
        <v>0.71</v>
      </c>
      <c r="AX53" s="86">
        <v>0.68</v>
      </c>
      <c r="AY53" s="86">
        <v>0.62</v>
      </c>
      <c r="AZ53" s="90">
        <v>0.59</v>
      </c>
      <c r="BA53" s="90">
        <v>0.55000000000000004</v>
      </c>
      <c r="BB53" s="89">
        <v>0.51</v>
      </c>
    </row>
    <row r="54" spans="1:54" ht="12.75" customHeight="1">
      <c r="A54" s="75" t="s">
        <v>457</v>
      </c>
      <c r="B54" s="75" t="s">
        <v>489</v>
      </c>
      <c r="C54" s="75"/>
      <c r="D54" s="76" t="s">
        <v>405</v>
      </c>
      <c r="E54" s="77" t="str">
        <f>IF(Menu!$G$10="Português",A54,B54)</f>
        <v>4T19</v>
      </c>
      <c r="F54" s="78">
        <v>1</v>
      </c>
      <c r="G54" s="175">
        <v>1</v>
      </c>
      <c r="H54" s="93">
        <v>1</v>
      </c>
      <c r="I54" s="93">
        <v>1</v>
      </c>
      <c r="J54" s="93">
        <v>1</v>
      </c>
      <c r="K54" s="93">
        <v>1</v>
      </c>
      <c r="L54" s="93">
        <v>1</v>
      </c>
      <c r="M54" s="93">
        <v>1</v>
      </c>
      <c r="N54" s="93">
        <v>1</v>
      </c>
      <c r="O54" s="93">
        <v>0.95714600000000005</v>
      </c>
      <c r="P54" s="93">
        <v>0.95714600000000005</v>
      </c>
      <c r="Q54" s="93">
        <v>0.999999999999999</v>
      </c>
      <c r="R54" s="93">
        <v>1</v>
      </c>
      <c r="S54" s="93">
        <v>0.83</v>
      </c>
      <c r="T54" s="93">
        <v>0.78482300000000005</v>
      </c>
      <c r="U54" s="93">
        <v>0.61</v>
      </c>
      <c r="V54" s="93">
        <v>0.56999999999999995</v>
      </c>
      <c r="W54" s="93">
        <v>0.56999999999999995</v>
      </c>
      <c r="X54" s="93">
        <v>0.51127400000000001</v>
      </c>
      <c r="Y54" s="86">
        <v>0.51</v>
      </c>
      <c r="Z54" s="86">
        <v>0.51</v>
      </c>
      <c r="AA54" s="86">
        <v>0.51</v>
      </c>
      <c r="AB54" s="90">
        <v>0.48</v>
      </c>
      <c r="AC54" s="90">
        <v>0.43</v>
      </c>
      <c r="AD54" s="89">
        <v>0.43</v>
      </c>
      <c r="AE54" s="86">
        <v>1</v>
      </c>
      <c r="AF54" s="86">
        <v>1</v>
      </c>
      <c r="AG54" s="86">
        <v>1</v>
      </c>
      <c r="AH54" s="86">
        <v>1</v>
      </c>
      <c r="AI54" s="86">
        <v>1</v>
      </c>
      <c r="AJ54" s="86">
        <v>1</v>
      </c>
      <c r="AK54" s="86">
        <v>1</v>
      </c>
      <c r="AL54" s="86">
        <v>1</v>
      </c>
      <c r="AM54" s="86">
        <v>1</v>
      </c>
      <c r="AN54" s="86">
        <v>1</v>
      </c>
      <c r="AO54" s="86">
        <v>1</v>
      </c>
      <c r="AP54" s="86">
        <v>1</v>
      </c>
      <c r="AQ54" s="86">
        <v>0.95</v>
      </c>
      <c r="AR54" s="86">
        <v>0.9214</v>
      </c>
      <c r="AS54" s="86">
        <v>0.88</v>
      </c>
      <c r="AT54" s="86">
        <v>0.82</v>
      </c>
      <c r="AU54" s="86">
        <v>0.77</v>
      </c>
      <c r="AV54" s="86">
        <v>0.6996</v>
      </c>
      <c r="AW54" s="86">
        <v>0.62</v>
      </c>
      <c r="AX54" s="86">
        <v>0.56000000000000005</v>
      </c>
      <c r="AY54" s="86">
        <v>0.5</v>
      </c>
      <c r="AZ54" s="90">
        <v>0.49</v>
      </c>
      <c r="BA54" s="90">
        <v>0.46</v>
      </c>
      <c r="BB54" s="89">
        <v>0.43</v>
      </c>
    </row>
    <row r="55" spans="1:54" ht="12.75" customHeight="1">
      <c r="A55" s="75" t="s">
        <v>276</v>
      </c>
      <c r="B55" s="75" t="s">
        <v>490</v>
      </c>
      <c r="C55" s="75"/>
      <c r="D55" s="76" t="s">
        <v>413</v>
      </c>
      <c r="E55" s="77" t="str">
        <f>IF(Menu!$G$10="Português",A55,B55)</f>
        <v>1T20</v>
      </c>
      <c r="F55" s="78">
        <v>0.6</v>
      </c>
      <c r="G55" s="175">
        <v>1</v>
      </c>
      <c r="H55" s="93">
        <v>1</v>
      </c>
      <c r="I55" s="93">
        <v>1</v>
      </c>
      <c r="J55" s="93">
        <v>1</v>
      </c>
      <c r="K55" s="93">
        <v>1</v>
      </c>
      <c r="L55" s="93">
        <v>1</v>
      </c>
      <c r="M55" s="93">
        <v>0.99819500000000005</v>
      </c>
      <c r="N55" s="93">
        <v>0.99819500000000005</v>
      </c>
      <c r="O55" s="93">
        <v>1</v>
      </c>
      <c r="P55" s="93">
        <v>1</v>
      </c>
      <c r="Q55" s="93">
        <v>0.999999999999998</v>
      </c>
      <c r="R55" s="93">
        <v>1</v>
      </c>
      <c r="S55" s="93">
        <v>1</v>
      </c>
      <c r="T55" s="93">
        <v>0.99782499999999996</v>
      </c>
      <c r="U55" s="93">
        <v>1</v>
      </c>
      <c r="V55" s="93">
        <v>1</v>
      </c>
      <c r="W55" s="93">
        <v>0.99</v>
      </c>
      <c r="X55" s="93">
        <v>0.99284356500000004</v>
      </c>
      <c r="Y55" s="86">
        <v>0.99</v>
      </c>
      <c r="Z55" s="86">
        <v>0.99</v>
      </c>
      <c r="AA55" s="86">
        <v>0.98</v>
      </c>
      <c r="AB55" s="90">
        <v>0.99</v>
      </c>
      <c r="AC55" s="90">
        <v>0.87</v>
      </c>
      <c r="AD55" s="89">
        <v>0.69</v>
      </c>
      <c r="AE55" s="86">
        <v>1</v>
      </c>
      <c r="AF55" s="86">
        <v>1</v>
      </c>
      <c r="AG55" s="86">
        <v>1</v>
      </c>
      <c r="AH55" s="86">
        <v>1</v>
      </c>
      <c r="AI55" s="86">
        <v>1</v>
      </c>
      <c r="AJ55" s="86">
        <v>1</v>
      </c>
      <c r="AK55" s="86">
        <v>1</v>
      </c>
      <c r="AL55" s="86">
        <v>1</v>
      </c>
      <c r="AM55" s="86">
        <v>1</v>
      </c>
      <c r="AN55" s="86">
        <v>1</v>
      </c>
      <c r="AO55" s="86">
        <v>1</v>
      </c>
      <c r="AP55" s="86">
        <v>1</v>
      </c>
      <c r="AQ55" s="86">
        <v>1</v>
      </c>
      <c r="AR55" s="86">
        <v>1</v>
      </c>
      <c r="AS55" s="86">
        <v>1</v>
      </c>
      <c r="AT55" s="86">
        <v>1</v>
      </c>
      <c r="AU55" s="86">
        <v>1</v>
      </c>
      <c r="AV55" s="86">
        <v>1</v>
      </c>
      <c r="AW55" s="86">
        <v>0.92</v>
      </c>
      <c r="AX55" s="86">
        <v>0.84</v>
      </c>
      <c r="AY55" s="86">
        <v>0.73</v>
      </c>
      <c r="AZ55" s="90">
        <v>0.66</v>
      </c>
      <c r="BA55" s="90">
        <v>0.59</v>
      </c>
      <c r="BB55" s="89">
        <v>0.5</v>
      </c>
    </row>
    <row r="56" spans="1:54" ht="12.75" customHeight="1">
      <c r="A56" s="75" t="s">
        <v>276</v>
      </c>
      <c r="B56" s="75" t="s">
        <v>490</v>
      </c>
      <c r="C56" s="75"/>
      <c r="D56" s="76" t="s">
        <v>408</v>
      </c>
      <c r="E56" s="77" t="str">
        <f>IF(Menu!$G$10="Português",A56,B56)</f>
        <v>1T20</v>
      </c>
      <c r="F56" s="78">
        <v>1</v>
      </c>
      <c r="G56" s="175">
        <v>0.99073999999999995</v>
      </c>
      <c r="H56" s="93">
        <v>0.99073999999999995</v>
      </c>
      <c r="I56" s="93">
        <v>0.99073999999999995</v>
      </c>
      <c r="J56" s="93">
        <v>0.99073999999999995</v>
      </c>
      <c r="K56" s="93">
        <v>0.97694899999999996</v>
      </c>
      <c r="L56" s="93">
        <v>0.97694899999999996</v>
      </c>
      <c r="M56" s="93">
        <v>0.97694899999999996</v>
      </c>
      <c r="N56" s="93">
        <v>0.97694899999999996</v>
      </c>
      <c r="O56" s="93">
        <v>0.97231900000000004</v>
      </c>
      <c r="P56" s="93">
        <v>0.96768900000000202</v>
      </c>
      <c r="Q56" s="93">
        <v>0.95842900000000097</v>
      </c>
      <c r="R56" s="93">
        <v>0.94916900000000204</v>
      </c>
      <c r="S56" s="93">
        <v>0.95</v>
      </c>
      <c r="T56" s="93">
        <v>0.92991400000000002</v>
      </c>
      <c r="U56" s="93">
        <v>0.9</v>
      </c>
      <c r="V56" s="93">
        <v>0.92</v>
      </c>
      <c r="W56" s="93">
        <v>0.91</v>
      </c>
      <c r="X56" s="93">
        <v>0.92876200000000053</v>
      </c>
      <c r="Y56" s="86">
        <v>0.94</v>
      </c>
      <c r="Z56" s="86">
        <v>0.94</v>
      </c>
      <c r="AA56" s="86">
        <v>0.92</v>
      </c>
      <c r="AB56" s="90">
        <v>0.88</v>
      </c>
      <c r="AC56" s="90">
        <v>0.88</v>
      </c>
      <c r="AD56" s="89">
        <v>0.85</v>
      </c>
      <c r="AE56" s="86">
        <v>1</v>
      </c>
      <c r="AF56" s="86">
        <v>1</v>
      </c>
      <c r="AG56" s="86">
        <v>1</v>
      </c>
      <c r="AH56" s="86">
        <v>1</v>
      </c>
      <c r="AI56" s="86">
        <v>1</v>
      </c>
      <c r="AJ56" s="86">
        <v>1</v>
      </c>
      <c r="AK56" s="86">
        <v>1</v>
      </c>
      <c r="AL56" s="86">
        <v>1</v>
      </c>
      <c r="AM56" s="86">
        <v>1</v>
      </c>
      <c r="AN56" s="86">
        <v>1</v>
      </c>
      <c r="AO56" s="86">
        <v>1</v>
      </c>
      <c r="AP56" s="86">
        <v>1</v>
      </c>
      <c r="AQ56" s="86">
        <v>1</v>
      </c>
      <c r="AR56" s="86">
        <v>0.98240000000000005</v>
      </c>
      <c r="AS56" s="86">
        <v>0.97</v>
      </c>
      <c r="AT56" s="86">
        <v>0.91</v>
      </c>
      <c r="AU56" s="86">
        <v>0.88</v>
      </c>
      <c r="AV56" s="86">
        <v>0.80920000000000003</v>
      </c>
      <c r="AW56" s="86">
        <v>0.74</v>
      </c>
      <c r="AX56" s="86">
        <v>0.66</v>
      </c>
      <c r="AY56" s="86">
        <v>0.59</v>
      </c>
      <c r="AZ56" s="90">
        <v>0.49</v>
      </c>
      <c r="BA56" s="90">
        <v>0.45</v>
      </c>
      <c r="BB56" s="89">
        <v>0.43</v>
      </c>
    </row>
    <row r="57" spans="1:54" ht="12.75" customHeight="1">
      <c r="A57" s="75" t="s">
        <v>277</v>
      </c>
      <c r="B57" s="75" t="s">
        <v>491</v>
      </c>
      <c r="C57" s="75"/>
      <c r="D57" s="76" t="s">
        <v>459</v>
      </c>
      <c r="E57" s="77" t="str">
        <f>IF(Menu!$G$10="Português",A57,B57)</f>
        <v>2T20</v>
      </c>
      <c r="F57" s="78">
        <v>1</v>
      </c>
      <c r="G57" s="175">
        <v>0.98780487804878048</v>
      </c>
      <c r="H57" s="93">
        <v>0.98780487804878048</v>
      </c>
      <c r="I57" s="93">
        <v>0.98780487804878048</v>
      </c>
      <c r="J57" s="93">
        <v>0.98780487804878048</v>
      </c>
      <c r="K57" s="93">
        <v>0.98780487804878048</v>
      </c>
      <c r="L57" s="93">
        <v>0.96341463414634143</v>
      </c>
      <c r="M57" s="93">
        <v>0.96341463414634143</v>
      </c>
      <c r="N57" s="93">
        <v>0.96341463414634143</v>
      </c>
      <c r="O57" s="93">
        <v>0.96341463414634143</v>
      </c>
      <c r="P57" s="93">
        <v>0.91463414634146345</v>
      </c>
      <c r="Q57" s="93">
        <v>0.86585365853658536</v>
      </c>
      <c r="R57" s="93">
        <v>0.81707317073170738</v>
      </c>
      <c r="S57" s="93">
        <v>0.82</v>
      </c>
      <c r="T57" s="93">
        <v>0.81707317073170738</v>
      </c>
      <c r="U57" s="93">
        <v>0.8</v>
      </c>
      <c r="V57" s="93">
        <v>0.8</v>
      </c>
      <c r="W57" s="93">
        <v>0.8</v>
      </c>
      <c r="X57" s="93">
        <v>0.80487804878048785</v>
      </c>
      <c r="Y57" s="86">
        <v>0.8</v>
      </c>
      <c r="Z57" s="86">
        <v>0.77</v>
      </c>
      <c r="AA57" s="86">
        <v>0.77</v>
      </c>
      <c r="AB57" s="90">
        <v>0.72</v>
      </c>
      <c r="AC57" s="90">
        <v>0.72</v>
      </c>
      <c r="AD57" s="89">
        <v>0.72</v>
      </c>
      <c r="AE57" s="86">
        <v>1</v>
      </c>
      <c r="AF57" s="86">
        <v>1</v>
      </c>
      <c r="AG57" s="86">
        <v>1</v>
      </c>
      <c r="AH57" s="86">
        <v>1</v>
      </c>
      <c r="AI57" s="86">
        <v>1</v>
      </c>
      <c r="AJ57" s="86">
        <v>1</v>
      </c>
      <c r="AK57" s="86">
        <v>1</v>
      </c>
      <c r="AL57" s="86">
        <v>0.96435784999999996</v>
      </c>
      <c r="AM57" s="86">
        <v>0.93351673000000002</v>
      </c>
      <c r="AN57" s="86">
        <v>0.92559999999999998</v>
      </c>
      <c r="AO57" s="86">
        <v>0.90369999999999995</v>
      </c>
      <c r="AP57" s="86">
        <v>0.8468</v>
      </c>
      <c r="AQ57" s="86">
        <v>0.81</v>
      </c>
      <c r="AR57" s="86">
        <v>0.76239999999999997</v>
      </c>
      <c r="AS57" s="86">
        <v>0.72</v>
      </c>
      <c r="AT57" s="86">
        <v>0.68</v>
      </c>
      <c r="AU57" s="86">
        <v>0.65</v>
      </c>
      <c r="AV57" s="86">
        <v>0.60050000000000003</v>
      </c>
      <c r="AW57" s="86">
        <v>0.55000000000000004</v>
      </c>
      <c r="AX57" s="86">
        <v>0.47</v>
      </c>
      <c r="AY57" s="86">
        <v>0.42</v>
      </c>
      <c r="AZ57" s="90">
        <v>0.39</v>
      </c>
      <c r="BA57" s="90">
        <v>0.38</v>
      </c>
      <c r="BB57" s="89">
        <v>0.38</v>
      </c>
    </row>
    <row r="58" spans="1:54" ht="12.75" customHeight="1">
      <c r="A58" s="75" t="s">
        <v>457</v>
      </c>
      <c r="B58" s="75" t="s">
        <v>489</v>
      </c>
      <c r="C58" s="75"/>
      <c r="D58" s="76" t="s">
        <v>460</v>
      </c>
      <c r="E58" s="77" t="str">
        <f>IF(Menu!$G$10="Português",A58,B58)</f>
        <v>4T19</v>
      </c>
      <c r="F58" s="78">
        <v>1</v>
      </c>
      <c r="G58" s="175">
        <v>1</v>
      </c>
      <c r="H58" s="93">
        <v>1</v>
      </c>
      <c r="I58" s="93">
        <v>1</v>
      </c>
      <c r="J58" s="93">
        <v>0.99583333333333335</v>
      </c>
      <c r="K58" s="93">
        <v>0.99583333333333335</v>
      </c>
      <c r="L58" s="93">
        <v>0.9916666666666667</v>
      </c>
      <c r="M58" s="93">
        <v>0.97916666666666663</v>
      </c>
      <c r="N58" s="93">
        <v>0.97916666666666663</v>
      </c>
      <c r="O58" s="93">
        <v>0.98333333333333328</v>
      </c>
      <c r="P58" s="93">
        <v>0.9916666666666667</v>
      </c>
      <c r="Q58" s="93">
        <v>0.9916666666666667</v>
      </c>
      <c r="R58" s="93">
        <v>0.97916666666666663</v>
      </c>
      <c r="S58" s="93">
        <v>0.99</v>
      </c>
      <c r="T58" s="93">
        <v>0.97916666666666663</v>
      </c>
      <c r="U58" s="93">
        <v>0.99</v>
      </c>
      <c r="V58" s="93">
        <v>1</v>
      </c>
      <c r="W58" s="93">
        <v>0.98</v>
      </c>
      <c r="X58" s="93">
        <v>0.79583333333333339</v>
      </c>
      <c r="Y58" s="86">
        <v>0.72</v>
      </c>
      <c r="Z58" s="86">
        <v>0.61</v>
      </c>
      <c r="AA58" s="86">
        <v>0.56999999999999995</v>
      </c>
      <c r="AB58" s="90">
        <v>0.43</v>
      </c>
      <c r="AC58" s="90">
        <v>0.34</v>
      </c>
      <c r="AD58" s="89">
        <v>0.27</v>
      </c>
      <c r="AE58" s="86">
        <v>1</v>
      </c>
      <c r="AF58" s="86">
        <v>1</v>
      </c>
      <c r="AG58" s="86">
        <v>1</v>
      </c>
      <c r="AH58" s="86">
        <v>1</v>
      </c>
      <c r="AI58" s="86">
        <v>1</v>
      </c>
      <c r="AJ58" s="86">
        <v>1</v>
      </c>
      <c r="AK58" s="86">
        <v>0.95446003999999995</v>
      </c>
      <c r="AL58" s="86">
        <v>0.95876251999999995</v>
      </c>
      <c r="AM58" s="86">
        <v>0.94334982999999994</v>
      </c>
      <c r="AN58" s="86">
        <v>0.95069999999999999</v>
      </c>
      <c r="AO58" s="86">
        <v>0.93559999999999999</v>
      </c>
      <c r="AP58" s="86">
        <v>0.92130000000000001</v>
      </c>
      <c r="AQ58" s="86">
        <v>0.9</v>
      </c>
      <c r="AR58" s="86">
        <v>0.86070000000000002</v>
      </c>
      <c r="AS58" s="86">
        <v>0.85</v>
      </c>
      <c r="AT58" s="86">
        <v>0.82</v>
      </c>
      <c r="AU58" s="86">
        <v>0.77</v>
      </c>
      <c r="AV58" s="86">
        <v>0.73729999999999996</v>
      </c>
      <c r="AW58" s="86">
        <v>0.69</v>
      </c>
      <c r="AX58" s="86">
        <v>0.59</v>
      </c>
      <c r="AY58" s="86">
        <v>0.51</v>
      </c>
      <c r="AZ58" s="90">
        <v>0.42</v>
      </c>
      <c r="BA58" s="90">
        <v>0.36</v>
      </c>
      <c r="BB58" s="89">
        <v>0.21</v>
      </c>
    </row>
    <row r="59" spans="1:54" ht="12.75" customHeight="1">
      <c r="A59" s="75" t="s">
        <v>278</v>
      </c>
      <c r="B59" s="75" t="s">
        <v>492</v>
      </c>
      <c r="C59" s="75"/>
      <c r="D59" s="76" t="s">
        <v>461</v>
      </c>
      <c r="E59" s="77" t="str">
        <f>IF(Menu!$G$10="Português",A59,B59)</f>
        <v>3T20</v>
      </c>
      <c r="F59" s="78">
        <v>1</v>
      </c>
      <c r="G59" s="175">
        <v>0.97765363128491622</v>
      </c>
      <c r="H59" s="93">
        <v>0.95530726256983245</v>
      </c>
      <c r="I59" s="93">
        <v>0.92178770949720668</v>
      </c>
      <c r="J59" s="93">
        <v>0.91061452513966479</v>
      </c>
      <c r="K59" s="93">
        <v>0.9050279329608939</v>
      </c>
      <c r="L59" s="93">
        <v>0.8938547486033519</v>
      </c>
      <c r="M59" s="93">
        <v>0.91620111731843579</v>
      </c>
      <c r="N59" s="93">
        <v>0.91620111731843579</v>
      </c>
      <c r="O59" s="93">
        <v>0.91620111731843579</v>
      </c>
      <c r="P59" s="93">
        <v>0.94413407821229045</v>
      </c>
      <c r="Q59" s="93">
        <v>0.91061452513966479</v>
      </c>
      <c r="R59" s="93">
        <v>0.88268156424581001</v>
      </c>
      <c r="S59" s="93">
        <v>0.87</v>
      </c>
      <c r="T59" s="93">
        <v>0.84916201117318435</v>
      </c>
      <c r="U59" s="93">
        <v>0.83</v>
      </c>
      <c r="V59" s="93">
        <v>0.84</v>
      </c>
      <c r="W59" s="93">
        <v>0.84</v>
      </c>
      <c r="X59" s="93">
        <v>0.81005586592178769</v>
      </c>
      <c r="Y59" s="86">
        <v>0.83</v>
      </c>
      <c r="Z59" s="86">
        <v>0.8</v>
      </c>
      <c r="AA59" s="86">
        <v>0.71</v>
      </c>
      <c r="AB59" s="90">
        <v>0.69</v>
      </c>
      <c r="AC59" s="90">
        <v>0.69</v>
      </c>
      <c r="AD59" s="89">
        <v>0.42</v>
      </c>
      <c r="AE59" s="86">
        <v>1</v>
      </c>
      <c r="AF59" s="86">
        <v>1</v>
      </c>
      <c r="AG59" s="86">
        <v>1</v>
      </c>
      <c r="AH59" s="86">
        <v>1</v>
      </c>
      <c r="AI59" s="86">
        <v>1</v>
      </c>
      <c r="AJ59" s="86">
        <v>1</v>
      </c>
      <c r="AK59" s="86">
        <v>1</v>
      </c>
      <c r="AL59" s="86">
        <v>0.96435784999999996</v>
      </c>
      <c r="AM59" s="86">
        <v>0.93351673000000002</v>
      </c>
      <c r="AN59" s="86">
        <v>0.92559999999999998</v>
      </c>
      <c r="AO59" s="86">
        <v>0.90369999999999995</v>
      </c>
      <c r="AP59" s="86">
        <v>0.8468</v>
      </c>
      <c r="AQ59" s="86">
        <v>0.81</v>
      </c>
      <c r="AR59" s="86">
        <v>0.76239999999999997</v>
      </c>
      <c r="AS59" s="86">
        <v>0.72</v>
      </c>
      <c r="AT59" s="86">
        <v>0.68</v>
      </c>
      <c r="AU59" s="86">
        <v>0.65</v>
      </c>
      <c r="AV59" s="86">
        <v>0.60050000000000003</v>
      </c>
      <c r="AW59" s="86">
        <v>0.55000000000000004</v>
      </c>
      <c r="AX59" s="86">
        <v>0.47</v>
      </c>
      <c r="AY59" s="86">
        <v>0.42</v>
      </c>
      <c r="AZ59" s="90">
        <v>0.39</v>
      </c>
      <c r="BA59" s="90">
        <v>0.38</v>
      </c>
      <c r="BB59" s="89">
        <v>0.38</v>
      </c>
    </row>
    <row r="60" spans="1:54" ht="12.75" customHeight="1">
      <c r="A60" s="75" t="s">
        <v>279</v>
      </c>
      <c r="B60" s="75" t="s">
        <v>493</v>
      </c>
      <c r="C60" s="75"/>
      <c r="D60" s="76" t="s">
        <v>414</v>
      </c>
      <c r="E60" s="77" t="str">
        <f>IF(Menu!$G$10="Português",A60,B60)</f>
        <v>4T20</v>
      </c>
      <c r="F60" s="78">
        <v>1</v>
      </c>
      <c r="G60" s="175">
        <v>0.993085</v>
      </c>
      <c r="H60" s="93">
        <v>0.98843099999999995</v>
      </c>
      <c r="I60" s="93">
        <v>0.996892</v>
      </c>
      <c r="J60" s="93">
        <v>0.993085</v>
      </c>
      <c r="K60" s="93">
        <v>0.98145400000000005</v>
      </c>
      <c r="L60" s="93">
        <v>0.89979600000000004</v>
      </c>
      <c r="M60" s="93">
        <v>0.88431199999999999</v>
      </c>
      <c r="N60" s="93">
        <v>0.880135</v>
      </c>
      <c r="O60" s="93">
        <v>0.87967499999999998</v>
      </c>
      <c r="P60" s="93">
        <v>0.87768900000000005</v>
      </c>
      <c r="Q60" s="93">
        <v>0.91861700000000102</v>
      </c>
      <c r="R60" s="93">
        <v>0.89486500000000002</v>
      </c>
      <c r="S60" s="93">
        <v>0.91</v>
      </c>
      <c r="T60" s="93">
        <v>0.88165100000000096</v>
      </c>
      <c r="U60" s="93">
        <v>0.76</v>
      </c>
      <c r="V60" s="93">
        <v>0.83</v>
      </c>
      <c r="W60" s="93">
        <v>0.8</v>
      </c>
      <c r="X60" s="93">
        <v>0.66739800000000038</v>
      </c>
      <c r="Y60" s="86">
        <v>0.64</v>
      </c>
      <c r="Z60" s="86">
        <v>0.55000000000000004</v>
      </c>
      <c r="AA60" s="86">
        <v>0.49</v>
      </c>
      <c r="AB60" s="90">
        <v>0.36</v>
      </c>
      <c r="AC60" s="90">
        <v>0.32</v>
      </c>
      <c r="AD60" s="89"/>
      <c r="AE60" s="86">
        <v>1</v>
      </c>
      <c r="AF60" s="86">
        <v>1</v>
      </c>
      <c r="AG60" s="86">
        <v>1</v>
      </c>
      <c r="AH60" s="86">
        <v>1</v>
      </c>
      <c r="AI60" s="86">
        <v>1</v>
      </c>
      <c r="AJ60" s="86">
        <v>1</v>
      </c>
      <c r="AK60" s="86">
        <v>1</v>
      </c>
      <c r="AL60" s="86">
        <v>1</v>
      </c>
      <c r="AM60" s="86">
        <v>1</v>
      </c>
      <c r="AN60" s="86">
        <v>1</v>
      </c>
      <c r="AO60" s="86">
        <v>1</v>
      </c>
      <c r="AP60" s="86">
        <v>0.94740000000000002</v>
      </c>
      <c r="AQ60" s="86">
        <v>0.92</v>
      </c>
      <c r="AR60" s="86">
        <v>0.87450000000000006</v>
      </c>
      <c r="AS60" s="86">
        <v>0.84</v>
      </c>
      <c r="AT60" s="86">
        <v>0.79</v>
      </c>
      <c r="AU60" s="86">
        <v>0.72</v>
      </c>
      <c r="AV60" s="86">
        <v>0.63800000000000001</v>
      </c>
      <c r="AW60" s="86">
        <v>0.56999999999999995</v>
      </c>
      <c r="AX60" s="86">
        <v>0.47</v>
      </c>
      <c r="AY60" s="86">
        <v>0.38</v>
      </c>
      <c r="AZ60" s="90">
        <v>0.32</v>
      </c>
      <c r="BA60" s="90">
        <v>0.32</v>
      </c>
      <c r="BB60" s="89"/>
    </row>
    <row r="61" spans="1:54" ht="12.75" customHeight="1">
      <c r="A61" s="75" t="s">
        <v>330</v>
      </c>
      <c r="B61" s="75" t="s">
        <v>494</v>
      </c>
      <c r="C61" s="75"/>
      <c r="D61" s="76" t="s">
        <v>462</v>
      </c>
      <c r="E61" s="77" t="str">
        <f>IF(Menu!$G$10="Português",A61,B61)</f>
        <v>1T21</v>
      </c>
      <c r="F61" s="78">
        <v>1</v>
      </c>
      <c r="G61" s="175">
        <v>0.99472990777338599</v>
      </c>
      <c r="H61" s="93">
        <v>0.99472990777338599</v>
      </c>
      <c r="I61" s="93">
        <v>0.99472990777338599</v>
      </c>
      <c r="J61" s="93">
        <v>0.98418972332015808</v>
      </c>
      <c r="K61" s="93">
        <v>0.98418972332015808</v>
      </c>
      <c r="L61" s="93">
        <v>0.98418972332015808</v>
      </c>
      <c r="M61" s="93">
        <v>0.97364953886693018</v>
      </c>
      <c r="N61" s="93">
        <v>0.96310935441370227</v>
      </c>
      <c r="O61" s="93">
        <v>0.93675889328063244</v>
      </c>
      <c r="P61" s="93">
        <v>0.92094861660079053</v>
      </c>
      <c r="Q61" s="93">
        <v>0.86824769433465088</v>
      </c>
      <c r="R61" s="93">
        <v>0.86824769433465088</v>
      </c>
      <c r="S61" s="93">
        <v>0.85</v>
      </c>
      <c r="T61" s="93">
        <v>0.80500658761528321</v>
      </c>
      <c r="U61" s="93">
        <v>0.76</v>
      </c>
      <c r="V61" s="93">
        <v>0.72</v>
      </c>
      <c r="W61" s="93">
        <v>0.6</v>
      </c>
      <c r="X61" s="93">
        <v>0.53096179183135706</v>
      </c>
      <c r="Y61" s="86">
        <v>0.53</v>
      </c>
      <c r="Z61" s="86">
        <v>0.43</v>
      </c>
      <c r="AA61" s="86">
        <v>0.39</v>
      </c>
      <c r="AB61" s="90">
        <v>0.17</v>
      </c>
      <c r="AC61" s="90"/>
      <c r="AD61" s="89"/>
      <c r="AE61" s="86">
        <v>1</v>
      </c>
      <c r="AF61" s="86">
        <v>1</v>
      </c>
      <c r="AG61" s="86">
        <v>1</v>
      </c>
      <c r="AH61" s="86">
        <v>1</v>
      </c>
      <c r="AI61" s="86">
        <v>1</v>
      </c>
      <c r="AJ61" s="86">
        <v>1</v>
      </c>
      <c r="AK61" s="86">
        <v>1</v>
      </c>
      <c r="AL61" s="86">
        <v>1</v>
      </c>
      <c r="AM61" s="86">
        <v>1</v>
      </c>
      <c r="AN61" s="86">
        <v>1</v>
      </c>
      <c r="AO61" s="86">
        <v>1</v>
      </c>
      <c r="AP61" s="86">
        <v>1</v>
      </c>
      <c r="AQ61" s="86">
        <v>1</v>
      </c>
      <c r="AR61" s="86">
        <v>0.97629999999999995</v>
      </c>
      <c r="AS61" s="86">
        <v>0.95</v>
      </c>
      <c r="AT61" s="86">
        <v>0.94</v>
      </c>
      <c r="AU61" s="86">
        <v>0.92</v>
      </c>
      <c r="AV61" s="86">
        <v>0.92169999999999996</v>
      </c>
      <c r="AW61" s="86">
        <v>0.91</v>
      </c>
      <c r="AX61" s="86">
        <v>0.88</v>
      </c>
      <c r="AY61" s="86">
        <v>0.87</v>
      </c>
      <c r="AZ61" s="90">
        <v>0.81</v>
      </c>
      <c r="BA61" s="90"/>
      <c r="BB61" s="89"/>
    </row>
    <row r="62" spans="1:54" ht="12.75" customHeight="1">
      <c r="A62" s="75" t="s">
        <v>330</v>
      </c>
      <c r="B62" s="75" t="s">
        <v>494</v>
      </c>
      <c r="C62" s="75"/>
      <c r="D62" s="76" t="s">
        <v>463</v>
      </c>
      <c r="E62" s="77" t="str">
        <f>IF(Menu!$G$10="Português",A62,B62)</f>
        <v>1T21</v>
      </c>
      <c r="F62" s="78">
        <v>1</v>
      </c>
      <c r="G62" s="175">
        <v>0.99700900000000003</v>
      </c>
      <c r="H62" s="93">
        <v>0.99170800000000003</v>
      </c>
      <c r="I62" s="93">
        <v>0.97017500000000001</v>
      </c>
      <c r="J62" s="93">
        <v>0.96616199999999997</v>
      </c>
      <c r="K62" s="93">
        <v>0.97716000000000003</v>
      </c>
      <c r="L62" s="93">
        <v>0.95596000000000003</v>
      </c>
      <c r="M62" s="93">
        <v>0.95296899999999996</v>
      </c>
      <c r="N62" s="93">
        <v>0.95296899999999996</v>
      </c>
      <c r="O62" s="93">
        <v>0.95664499999999997</v>
      </c>
      <c r="P62" s="93">
        <v>0.96885699999999997</v>
      </c>
      <c r="Q62" s="93">
        <v>0.97878900000000002</v>
      </c>
      <c r="R62" s="93">
        <v>0.980213000000001</v>
      </c>
      <c r="S62" s="93">
        <v>1</v>
      </c>
      <c r="T62" s="93">
        <v>0.97331199999999896</v>
      </c>
      <c r="U62" s="93">
        <v>0.85</v>
      </c>
      <c r="V62" s="93">
        <v>0.81</v>
      </c>
      <c r="W62" s="93">
        <v>0.81</v>
      </c>
      <c r="X62" s="93">
        <v>0.81982000000000121</v>
      </c>
      <c r="Y62" s="86">
        <v>0.83</v>
      </c>
      <c r="Z62" s="86">
        <v>0.82</v>
      </c>
      <c r="AA62" s="86">
        <v>0.75</v>
      </c>
      <c r="AB62" s="90">
        <v>0.51</v>
      </c>
      <c r="AC62" s="90"/>
      <c r="AD62" s="89"/>
      <c r="AE62" s="86">
        <v>1</v>
      </c>
      <c r="AF62" s="86">
        <v>1</v>
      </c>
      <c r="AG62" s="86">
        <v>1</v>
      </c>
      <c r="AH62" s="86">
        <v>1</v>
      </c>
      <c r="AI62" s="86">
        <v>1</v>
      </c>
      <c r="AJ62" s="86">
        <v>1</v>
      </c>
      <c r="AK62" s="86">
        <v>1</v>
      </c>
      <c r="AL62" s="86">
        <v>1</v>
      </c>
      <c r="AM62" s="86">
        <v>1</v>
      </c>
      <c r="AN62" s="86">
        <v>1</v>
      </c>
      <c r="AO62" s="86">
        <v>0.97540000000000004</v>
      </c>
      <c r="AP62" s="86">
        <v>0.93010000000000004</v>
      </c>
      <c r="AQ62" s="86">
        <v>0.86</v>
      </c>
      <c r="AR62" s="86">
        <v>0.79890000000000005</v>
      </c>
      <c r="AS62" s="86">
        <v>0.74</v>
      </c>
      <c r="AT62" s="86">
        <v>0.66</v>
      </c>
      <c r="AU62" s="86">
        <v>0.59</v>
      </c>
      <c r="AV62" s="86">
        <v>0.51670000000000005</v>
      </c>
      <c r="AW62" s="86">
        <v>0.43</v>
      </c>
      <c r="AX62" s="86">
        <v>0.39</v>
      </c>
      <c r="AY62" s="86">
        <v>0.34</v>
      </c>
      <c r="AZ62" s="90">
        <v>0.34</v>
      </c>
      <c r="BA62" s="90"/>
      <c r="BB62" s="89"/>
    </row>
    <row r="63" spans="1:54" ht="12.75" customHeight="1">
      <c r="A63" s="75" t="s">
        <v>330</v>
      </c>
      <c r="B63" s="75" t="s">
        <v>494</v>
      </c>
      <c r="C63" s="75"/>
      <c r="D63" s="76" t="s">
        <v>415</v>
      </c>
      <c r="E63" s="77" t="str">
        <f>IF(Menu!$G$10="Português",A63,B63)</f>
        <v>1T21</v>
      </c>
      <c r="F63" s="89">
        <v>0.5</v>
      </c>
      <c r="G63" s="86">
        <v>0.97891700000000004</v>
      </c>
      <c r="H63" s="86">
        <v>0.97891700000000004</v>
      </c>
      <c r="I63" s="86">
        <v>0.98174799999999995</v>
      </c>
      <c r="J63" s="86">
        <v>0.98174799999999995</v>
      </c>
      <c r="K63" s="86">
        <v>0.97979000000000005</v>
      </c>
      <c r="L63" s="86">
        <v>0.97979000000000005</v>
      </c>
      <c r="M63" s="86">
        <v>0.98426000000000002</v>
      </c>
      <c r="N63" s="86">
        <v>0.98136800000000002</v>
      </c>
      <c r="O63" s="86">
        <v>0.98136800000000002</v>
      </c>
      <c r="P63" s="86">
        <v>0.98136800000000202</v>
      </c>
      <c r="Q63" s="86">
        <v>0.98615700000000495</v>
      </c>
      <c r="R63" s="93">
        <v>1</v>
      </c>
      <c r="S63" s="86">
        <v>1</v>
      </c>
      <c r="T63" s="86">
        <v>1</v>
      </c>
      <c r="U63" s="86">
        <v>1</v>
      </c>
      <c r="V63" s="93">
        <v>1</v>
      </c>
      <c r="W63" s="86">
        <v>1</v>
      </c>
      <c r="X63" s="86">
        <v>1.000000000000002</v>
      </c>
      <c r="Y63" s="86">
        <v>1</v>
      </c>
      <c r="Z63" s="86">
        <v>1</v>
      </c>
      <c r="AA63" s="86">
        <v>1</v>
      </c>
      <c r="AB63" s="90">
        <v>1</v>
      </c>
      <c r="AC63" s="90"/>
      <c r="AD63" s="89"/>
      <c r="AE63" s="86">
        <v>1</v>
      </c>
      <c r="AF63" s="86">
        <v>1</v>
      </c>
      <c r="AG63" s="86">
        <v>1</v>
      </c>
      <c r="AH63" s="86">
        <v>1</v>
      </c>
      <c r="AI63" s="86">
        <v>1</v>
      </c>
      <c r="AJ63" s="86">
        <v>1</v>
      </c>
      <c r="AK63" s="86">
        <v>1</v>
      </c>
      <c r="AL63" s="86">
        <v>1</v>
      </c>
      <c r="AM63" s="86">
        <v>1</v>
      </c>
      <c r="AN63" s="86">
        <v>1</v>
      </c>
      <c r="AO63" s="86">
        <v>1</v>
      </c>
      <c r="AP63" s="86">
        <v>1</v>
      </c>
      <c r="AQ63" s="86">
        <v>0.95</v>
      </c>
      <c r="AR63" s="86">
        <v>0.95369999999999999</v>
      </c>
      <c r="AS63" s="86">
        <v>0.91</v>
      </c>
      <c r="AT63" s="86">
        <v>0.88</v>
      </c>
      <c r="AU63" s="86">
        <v>0.77</v>
      </c>
      <c r="AV63" s="86">
        <v>0.64610000000000001</v>
      </c>
      <c r="AW63" s="86">
        <v>0.57999999999999996</v>
      </c>
      <c r="AX63" s="86">
        <v>0.53</v>
      </c>
      <c r="AY63" s="86">
        <v>0.5</v>
      </c>
      <c r="AZ63" s="90">
        <v>0.48</v>
      </c>
      <c r="BA63" s="90"/>
      <c r="BB63" s="89"/>
    </row>
    <row r="64" spans="1:54" ht="12.75" customHeight="1">
      <c r="A64" s="75" t="s">
        <v>330</v>
      </c>
      <c r="B64" s="75" t="s">
        <v>494</v>
      </c>
      <c r="C64" s="75"/>
      <c r="D64" s="76" t="s">
        <v>464</v>
      </c>
      <c r="E64" s="77" t="str">
        <f>IF(Menu!$G$10="Português",A64,B64)</f>
        <v>1T21</v>
      </c>
      <c r="F64" s="89">
        <v>1</v>
      </c>
      <c r="G64" s="86">
        <v>0.98275299999999999</v>
      </c>
      <c r="H64" s="86">
        <v>0.960507</v>
      </c>
      <c r="I64" s="86">
        <v>0.960754</v>
      </c>
      <c r="J64" s="86">
        <v>0.94484100000000004</v>
      </c>
      <c r="K64" s="86">
        <v>0.910443</v>
      </c>
      <c r="L64" s="86">
        <v>0.90392099999999997</v>
      </c>
      <c r="M64" s="86">
        <v>0.87134400000000001</v>
      </c>
      <c r="N64" s="86">
        <v>0.880969</v>
      </c>
      <c r="O64" s="86">
        <v>0.90347699999999997</v>
      </c>
      <c r="P64" s="86">
        <v>0.91920299999999899</v>
      </c>
      <c r="Q64" s="86">
        <v>0.905635999999999</v>
      </c>
      <c r="R64" s="93">
        <v>0.91241999999999701</v>
      </c>
      <c r="S64" s="86">
        <v>0.93</v>
      </c>
      <c r="T64" s="86">
        <v>0.91416999999999904</v>
      </c>
      <c r="U64" s="86">
        <v>0.91</v>
      </c>
      <c r="V64" s="93">
        <v>0.91</v>
      </c>
      <c r="W64" s="86">
        <v>0.9</v>
      </c>
      <c r="X64" s="86">
        <v>0.59478599999999926</v>
      </c>
      <c r="Y64" s="86">
        <v>0.6</v>
      </c>
      <c r="Z64" s="86">
        <v>0.57999999999999996</v>
      </c>
      <c r="AA64" s="86">
        <v>0.5</v>
      </c>
      <c r="AB64" s="90">
        <v>0.36</v>
      </c>
      <c r="AC64" s="90"/>
      <c r="AD64" s="89"/>
      <c r="AE64" s="86">
        <v>1</v>
      </c>
      <c r="AF64" s="86">
        <v>1</v>
      </c>
      <c r="AG64" s="86">
        <v>1</v>
      </c>
      <c r="AH64" s="86">
        <v>1</v>
      </c>
      <c r="AI64" s="86">
        <v>1</v>
      </c>
      <c r="AJ64" s="86">
        <v>1</v>
      </c>
      <c r="AK64" s="86">
        <v>1</v>
      </c>
      <c r="AL64" s="86">
        <v>0.96861638000000005</v>
      </c>
      <c r="AM64" s="86">
        <v>0.93552256</v>
      </c>
      <c r="AN64" s="86">
        <v>0.91749999999999998</v>
      </c>
      <c r="AO64" s="86">
        <v>0.8921</v>
      </c>
      <c r="AP64" s="86">
        <v>0.83279999999999998</v>
      </c>
      <c r="AQ64" s="86">
        <v>0.78</v>
      </c>
      <c r="AR64" s="86">
        <v>0.73</v>
      </c>
      <c r="AS64" s="86">
        <v>0.69</v>
      </c>
      <c r="AT64" s="86">
        <v>0.61</v>
      </c>
      <c r="AU64" s="86">
        <v>0.54</v>
      </c>
      <c r="AV64" s="86">
        <v>0.4698</v>
      </c>
      <c r="AW64" s="86">
        <v>0.43</v>
      </c>
      <c r="AX64" s="86">
        <v>0.4</v>
      </c>
      <c r="AY64" s="86">
        <v>0.39</v>
      </c>
      <c r="AZ64" s="90">
        <v>0.4</v>
      </c>
      <c r="BA64" s="90"/>
      <c r="BB64" s="89"/>
    </row>
    <row r="65" spans="1:54" ht="12.75" customHeight="1">
      <c r="A65" s="75" t="s">
        <v>507</v>
      </c>
      <c r="B65" s="75" t="s">
        <v>509</v>
      </c>
      <c r="C65" s="75"/>
      <c r="D65" s="76" t="s">
        <v>508</v>
      </c>
      <c r="E65" s="77" t="str">
        <f>IF(Menu!$G$10="Português",A65,B65)</f>
        <v>2T21</v>
      </c>
      <c r="F65" s="89">
        <v>1</v>
      </c>
      <c r="G65" s="86">
        <v>0.97768600000000006</v>
      </c>
      <c r="H65" s="86">
        <v>0.97768600000000006</v>
      </c>
      <c r="I65" s="86">
        <v>0.97768600000000006</v>
      </c>
      <c r="J65" s="86">
        <v>0.96304500000000004</v>
      </c>
      <c r="K65" s="86">
        <v>0.96962000000000004</v>
      </c>
      <c r="L65" s="86">
        <v>0.98476699999999995</v>
      </c>
      <c r="M65" s="86">
        <v>0.970059</v>
      </c>
      <c r="N65" s="86">
        <v>0.95480399999999999</v>
      </c>
      <c r="O65" s="86">
        <v>0.91009499999999999</v>
      </c>
      <c r="P65" s="86">
        <v>0.91009499999999999</v>
      </c>
      <c r="Q65" s="86">
        <v>0.86442799999999997</v>
      </c>
      <c r="R65" s="93">
        <v>0.77216200000000002</v>
      </c>
      <c r="S65" s="86">
        <v>0.79</v>
      </c>
      <c r="T65" s="86">
        <v>0.72827900000000001</v>
      </c>
      <c r="U65" s="86">
        <v>0.54</v>
      </c>
      <c r="V65" s="93">
        <v>0.61</v>
      </c>
      <c r="W65" s="86">
        <v>0.61</v>
      </c>
      <c r="X65" s="86">
        <v>0.47161299999999984</v>
      </c>
      <c r="Y65" s="86">
        <v>0.47</v>
      </c>
      <c r="Z65" s="86">
        <v>0.42</v>
      </c>
      <c r="AA65" s="86">
        <v>0.33</v>
      </c>
      <c r="AB65" s="86"/>
      <c r="AC65" s="86"/>
      <c r="AD65" s="89"/>
      <c r="AE65" s="86">
        <v>1</v>
      </c>
      <c r="AF65" s="86">
        <v>1</v>
      </c>
      <c r="AG65" s="86">
        <v>1</v>
      </c>
      <c r="AH65" s="86">
        <v>1</v>
      </c>
      <c r="AI65" s="86">
        <v>1</v>
      </c>
      <c r="AJ65" s="86">
        <v>1</v>
      </c>
      <c r="AK65" s="86">
        <v>0.93729695999999996</v>
      </c>
      <c r="AL65" s="86">
        <v>0.90604315000000002</v>
      </c>
      <c r="AM65" s="86">
        <v>0.85958285999999995</v>
      </c>
      <c r="AN65" s="86">
        <v>0.83240000000000003</v>
      </c>
      <c r="AO65" s="86">
        <v>0.80500000000000005</v>
      </c>
      <c r="AP65" s="86">
        <v>0.76390000000000002</v>
      </c>
      <c r="AQ65" s="86">
        <v>0.72</v>
      </c>
      <c r="AR65" s="86">
        <v>0.66830000000000001</v>
      </c>
      <c r="AS65" s="86">
        <v>0.62</v>
      </c>
      <c r="AT65" s="86">
        <v>0.55000000000000004</v>
      </c>
      <c r="AU65" s="86">
        <v>0.49</v>
      </c>
      <c r="AV65" s="86">
        <v>0.45050000000000001</v>
      </c>
      <c r="AW65" s="86">
        <v>0.42</v>
      </c>
      <c r="AX65" s="86">
        <v>0.39</v>
      </c>
      <c r="AY65" s="86">
        <v>0.39</v>
      </c>
      <c r="AZ65" s="86"/>
      <c r="BA65" s="86"/>
      <c r="BB65" s="89"/>
    </row>
    <row r="66" spans="1:54" ht="12.75" customHeight="1">
      <c r="A66" s="75" t="s">
        <v>510</v>
      </c>
      <c r="B66" s="75" t="s">
        <v>513</v>
      </c>
      <c r="C66" s="75"/>
      <c r="D66" s="76" t="s">
        <v>511</v>
      </c>
      <c r="E66" s="77" t="str">
        <f>IF(Menu!$G$10="Português",A66,B66)</f>
        <v>3T21</v>
      </c>
      <c r="F66" s="89">
        <v>1</v>
      </c>
      <c r="G66" s="86">
        <v>1</v>
      </c>
      <c r="H66" s="86">
        <v>1</v>
      </c>
      <c r="I66" s="86">
        <v>0.97644900000000001</v>
      </c>
      <c r="J66" s="86">
        <v>0.97644900000000001</v>
      </c>
      <c r="K66" s="86">
        <v>0.95221999999999996</v>
      </c>
      <c r="L66" s="86">
        <v>0.92820400000000003</v>
      </c>
      <c r="M66" s="86">
        <v>0.92820400000000003</v>
      </c>
      <c r="N66" s="86">
        <v>0.90397499999999997</v>
      </c>
      <c r="O66" s="86">
        <v>0.90418799999999999</v>
      </c>
      <c r="P66" s="86">
        <v>0.92820400000000003</v>
      </c>
      <c r="Q66" s="86">
        <v>0.95243299999999997</v>
      </c>
      <c r="R66" s="93">
        <v>0.90397499999999997</v>
      </c>
      <c r="S66" s="86">
        <v>0.88</v>
      </c>
      <c r="T66" s="86">
        <v>0.85347899999999999</v>
      </c>
      <c r="U66" s="86">
        <v>0.65</v>
      </c>
      <c r="V66" s="93">
        <v>0.71</v>
      </c>
      <c r="W66" s="86">
        <v>0.69</v>
      </c>
      <c r="X66" s="86">
        <v>0.35863199999999984</v>
      </c>
      <c r="Y66" s="86">
        <v>0.36</v>
      </c>
      <c r="Z66" s="86">
        <v>0.28999999999999998</v>
      </c>
      <c r="AA66" s="86"/>
      <c r="AB66" s="86"/>
      <c r="AC66" s="86"/>
      <c r="AD66" s="89"/>
      <c r="AE66" s="86">
        <v>1</v>
      </c>
      <c r="AF66" s="86">
        <v>1</v>
      </c>
      <c r="AG66" s="86">
        <v>1</v>
      </c>
      <c r="AH66" s="86">
        <v>1</v>
      </c>
      <c r="AI66" s="86">
        <v>1</v>
      </c>
      <c r="AJ66" s="86">
        <v>1</v>
      </c>
      <c r="AK66" s="86">
        <v>1</v>
      </c>
      <c r="AL66" s="86">
        <v>1</v>
      </c>
      <c r="AM66" s="86">
        <v>0.95641688000000002</v>
      </c>
      <c r="AN66" s="86">
        <v>0.93979999999999997</v>
      </c>
      <c r="AO66" s="86">
        <v>0.90439999999999998</v>
      </c>
      <c r="AP66" s="86">
        <v>0.81459999999999999</v>
      </c>
      <c r="AQ66" s="86">
        <v>0.73</v>
      </c>
      <c r="AR66" s="86">
        <v>0.64749999999999996</v>
      </c>
      <c r="AS66" s="86">
        <v>0.56000000000000005</v>
      </c>
      <c r="AT66" s="86">
        <v>0.48</v>
      </c>
      <c r="AU66" s="86">
        <v>0.42</v>
      </c>
      <c r="AV66" s="86">
        <v>0.35649999999999998</v>
      </c>
      <c r="AW66" s="86">
        <v>0.32</v>
      </c>
      <c r="AX66" s="86">
        <v>0.31</v>
      </c>
      <c r="AY66" s="86"/>
      <c r="AZ66" s="86"/>
      <c r="BA66" s="86"/>
      <c r="BB66" s="89"/>
    </row>
    <row r="67" spans="1:54" ht="12.75" customHeight="1">
      <c r="A67" s="75" t="s">
        <v>510</v>
      </c>
      <c r="B67" s="75" t="s">
        <v>513</v>
      </c>
      <c r="C67" s="83"/>
      <c r="D67" s="76" t="s">
        <v>512</v>
      </c>
      <c r="E67" s="77" t="str">
        <f>IF(Menu!$G$10="Português",A67,B67)</f>
        <v>3T21</v>
      </c>
      <c r="F67" s="89">
        <v>0.82</v>
      </c>
      <c r="G67" s="86">
        <v>0.95533199999999996</v>
      </c>
      <c r="H67" s="86">
        <v>0.93218500000000004</v>
      </c>
      <c r="I67" s="86">
        <v>0.93218500000000004</v>
      </c>
      <c r="J67" s="86">
        <v>0.93170399999999998</v>
      </c>
      <c r="K67" s="86">
        <v>0.93167599999999995</v>
      </c>
      <c r="L67" s="86">
        <v>0.93167599999999995</v>
      </c>
      <c r="M67" s="86">
        <v>0.93167599999999995</v>
      </c>
      <c r="N67" s="86">
        <v>0.97719500000000004</v>
      </c>
      <c r="O67" s="86">
        <v>0.97719500000000004</v>
      </c>
      <c r="P67" s="86">
        <v>0.97716999999999998</v>
      </c>
      <c r="Q67" s="86">
        <v>0.95482100000000003</v>
      </c>
      <c r="R67" s="93">
        <v>0.93244300000000002</v>
      </c>
      <c r="S67" s="86">
        <v>0.93</v>
      </c>
      <c r="T67" s="86">
        <v>0.92630899999999905</v>
      </c>
      <c r="U67" s="86">
        <v>0.81</v>
      </c>
      <c r="V67" s="93">
        <v>0.82</v>
      </c>
      <c r="W67" s="86">
        <v>0.79</v>
      </c>
      <c r="X67" s="86">
        <v>0.73404199999999953</v>
      </c>
      <c r="Y67" s="86">
        <v>0.68</v>
      </c>
      <c r="Z67" s="86">
        <v>0.41</v>
      </c>
      <c r="AA67" s="86"/>
      <c r="AB67" s="86"/>
      <c r="AC67" s="86"/>
      <c r="AD67" s="89"/>
      <c r="AE67" s="86">
        <v>1</v>
      </c>
      <c r="AF67" s="86">
        <v>1</v>
      </c>
      <c r="AG67" s="86">
        <v>1</v>
      </c>
      <c r="AH67" s="86">
        <v>1</v>
      </c>
      <c r="AI67" s="86">
        <v>1</v>
      </c>
      <c r="AJ67" s="86">
        <v>1</v>
      </c>
      <c r="AK67" s="86">
        <v>0.95599486</v>
      </c>
      <c r="AL67" s="86">
        <v>0.93544866000000004</v>
      </c>
      <c r="AM67" s="86">
        <v>0.89265355999999996</v>
      </c>
      <c r="AN67" s="86">
        <v>0.85389999999999999</v>
      </c>
      <c r="AO67" s="86">
        <v>0.82069999999999999</v>
      </c>
      <c r="AP67" s="86">
        <v>0.72519999999999996</v>
      </c>
      <c r="AQ67" s="86">
        <v>0.7</v>
      </c>
      <c r="AR67" s="86">
        <v>0.64380000000000004</v>
      </c>
      <c r="AS67" s="86">
        <v>0.56999999999999995</v>
      </c>
      <c r="AT67" s="86">
        <v>0.51</v>
      </c>
      <c r="AU67" s="86">
        <v>0.46</v>
      </c>
      <c r="AV67" s="86">
        <v>0.40660000000000002</v>
      </c>
      <c r="AW67" s="86">
        <v>0.38</v>
      </c>
      <c r="AX67" s="86">
        <v>0.37</v>
      </c>
      <c r="AY67" s="86"/>
      <c r="AZ67" s="86"/>
      <c r="BA67" s="86"/>
      <c r="BB67" s="89"/>
    </row>
    <row r="68" spans="1:54" ht="12.75" customHeight="1">
      <c r="A68" s="75" t="s">
        <v>514</v>
      </c>
      <c r="B68" s="88" t="s">
        <v>518</v>
      </c>
      <c r="D68" s="76" t="s">
        <v>516</v>
      </c>
      <c r="E68" s="77" t="str">
        <f>IF(Menu!$G$10="Português",A68,B68)</f>
        <v>4T21</v>
      </c>
      <c r="F68" s="89">
        <v>1</v>
      </c>
      <c r="G68" s="86">
        <v>0.91244899999999995</v>
      </c>
      <c r="H68" s="86">
        <v>0.89417599999999997</v>
      </c>
      <c r="I68" s="86">
        <v>0.85093399999999997</v>
      </c>
      <c r="J68" s="86">
        <v>0.87609099999999995</v>
      </c>
      <c r="K68" s="86">
        <v>0.91734400000000005</v>
      </c>
      <c r="L68" s="86">
        <v>0.89912800000000004</v>
      </c>
      <c r="M68" s="86">
        <v>0.897123</v>
      </c>
      <c r="N68" s="86">
        <v>0.92513199999999995</v>
      </c>
      <c r="O68" s="86">
        <v>0.94547199999999998</v>
      </c>
      <c r="P68" s="86">
        <v>0.92928500000000103</v>
      </c>
      <c r="Q68" s="86">
        <v>0.81254599999999799</v>
      </c>
      <c r="R68" s="93">
        <v>0.80416999999999705</v>
      </c>
      <c r="S68" s="86">
        <v>0.76</v>
      </c>
      <c r="T68" s="86">
        <v>0.744474999999998</v>
      </c>
      <c r="U68" s="86">
        <v>0.77</v>
      </c>
      <c r="V68" s="93">
        <v>0.67</v>
      </c>
      <c r="W68" s="86">
        <v>0.6</v>
      </c>
      <c r="X68" s="86">
        <v>0.4734440000000007</v>
      </c>
      <c r="Y68" s="86">
        <v>0.38</v>
      </c>
      <c r="Z68" s="86"/>
      <c r="AA68" s="86"/>
      <c r="AB68" s="86"/>
      <c r="AC68" s="86"/>
      <c r="AD68" s="89"/>
      <c r="AE68" s="86">
        <v>1</v>
      </c>
      <c r="AF68" s="86">
        <v>1</v>
      </c>
      <c r="AG68" s="86">
        <v>1</v>
      </c>
      <c r="AH68" s="86">
        <v>1</v>
      </c>
      <c r="AI68" s="86">
        <v>1</v>
      </c>
      <c r="AJ68" s="86">
        <v>0.92620811000000003</v>
      </c>
      <c r="AK68" s="86">
        <v>0.87772676000000005</v>
      </c>
      <c r="AL68" s="86">
        <v>0.83539379000000002</v>
      </c>
      <c r="AM68" s="86">
        <v>0.77567527999999997</v>
      </c>
      <c r="AN68" s="86">
        <v>0.73760000000000003</v>
      </c>
      <c r="AO68" s="86">
        <v>0.70530000000000004</v>
      </c>
      <c r="AP68" s="86">
        <v>0.62519999999999998</v>
      </c>
      <c r="AQ68" s="86">
        <v>0.59</v>
      </c>
      <c r="AR68" s="86">
        <v>0.53180000000000005</v>
      </c>
      <c r="AS68" s="86">
        <v>0.46</v>
      </c>
      <c r="AT68" s="86">
        <v>0.4</v>
      </c>
      <c r="AU68" s="86">
        <v>0.35</v>
      </c>
      <c r="AV68" s="86">
        <v>0.33689999999999998</v>
      </c>
      <c r="AW68" s="86">
        <v>0.34</v>
      </c>
      <c r="AX68" s="86"/>
      <c r="AY68" s="86"/>
      <c r="AZ68" s="86"/>
      <c r="BA68" s="86"/>
      <c r="BB68" s="89"/>
    </row>
    <row r="69" spans="1:54" ht="12.75" customHeight="1">
      <c r="A69" s="75" t="s">
        <v>514</v>
      </c>
      <c r="B69" s="88" t="s">
        <v>518</v>
      </c>
      <c r="D69" s="76" t="s">
        <v>517</v>
      </c>
      <c r="E69" s="77" t="str">
        <f>IF(Menu!$G$10="Português",A69,B69)</f>
        <v>4T21</v>
      </c>
      <c r="F69" s="89">
        <v>1</v>
      </c>
      <c r="G69" s="86">
        <v>0.93577399999999999</v>
      </c>
      <c r="H69" s="86">
        <v>0.93577399999999999</v>
      </c>
      <c r="I69" s="86">
        <v>0.81691899999999995</v>
      </c>
      <c r="J69" s="86">
        <v>0.82312600000000002</v>
      </c>
      <c r="K69" s="86">
        <v>0.81782200000000005</v>
      </c>
      <c r="L69" s="86">
        <v>0.817859</v>
      </c>
      <c r="M69" s="86">
        <v>0.82948500000000003</v>
      </c>
      <c r="N69" s="86">
        <v>0.87205699999999997</v>
      </c>
      <c r="O69" s="86">
        <v>0.89507899999999996</v>
      </c>
      <c r="P69" s="86">
        <v>0.89507899999999996</v>
      </c>
      <c r="Q69" s="86">
        <v>0.69564399999999904</v>
      </c>
      <c r="R69" s="93">
        <v>0.74436000000000102</v>
      </c>
      <c r="S69" s="86">
        <v>0.75</v>
      </c>
      <c r="T69" s="86">
        <v>0.66238399999999997</v>
      </c>
      <c r="U69" s="86">
        <v>0.55000000000000004</v>
      </c>
      <c r="V69" s="93">
        <v>0.54</v>
      </c>
      <c r="W69" s="86">
        <v>0.48</v>
      </c>
      <c r="X69" s="86">
        <v>0.43387299999999995</v>
      </c>
      <c r="Y69" s="86">
        <v>0.43</v>
      </c>
      <c r="Z69" s="86"/>
      <c r="AA69" s="86"/>
      <c r="AB69" s="86"/>
      <c r="AC69" s="86"/>
      <c r="AD69" s="89"/>
      <c r="AE69" s="86">
        <v>1</v>
      </c>
      <c r="AF69" s="86">
        <v>1</v>
      </c>
      <c r="AG69" s="86">
        <v>1</v>
      </c>
      <c r="AH69" s="86">
        <v>1</v>
      </c>
      <c r="AI69" s="86">
        <v>1</v>
      </c>
      <c r="AJ69" s="86">
        <v>1</v>
      </c>
      <c r="AK69" s="86">
        <v>1</v>
      </c>
      <c r="AL69" s="86">
        <v>0.92484699999999997</v>
      </c>
      <c r="AM69" s="86">
        <v>0.8811677</v>
      </c>
      <c r="AN69" s="86">
        <v>0.82269999999999999</v>
      </c>
      <c r="AO69" s="86">
        <v>0.81259999999999999</v>
      </c>
      <c r="AP69" s="86">
        <v>0.73909999999999998</v>
      </c>
      <c r="AQ69" s="86">
        <v>0.69</v>
      </c>
      <c r="AR69" s="86">
        <v>0.60899999999999999</v>
      </c>
      <c r="AS69" s="86">
        <v>0.53</v>
      </c>
      <c r="AT69" s="86">
        <v>0.47</v>
      </c>
      <c r="AU69" s="86">
        <v>0.44</v>
      </c>
      <c r="AV69" s="86">
        <v>0.39500000000000002</v>
      </c>
      <c r="AW69" s="86">
        <v>0.38</v>
      </c>
      <c r="AX69" s="86"/>
      <c r="AY69" s="86"/>
      <c r="AZ69" s="86"/>
      <c r="BA69" s="86"/>
      <c r="BB69" s="89"/>
    </row>
    <row r="70" spans="1:54" ht="12.75" customHeight="1">
      <c r="A70" s="75" t="s">
        <v>519</v>
      </c>
      <c r="B70" s="88" t="s">
        <v>520</v>
      </c>
      <c r="D70" s="76" t="s">
        <v>521</v>
      </c>
      <c r="E70" s="77" t="str">
        <f>IF(Menu!$G$10="Português",A70,B70)</f>
        <v>1T22</v>
      </c>
      <c r="F70" s="134">
        <v>0.5</v>
      </c>
      <c r="G70" s="135">
        <v>0.85833333333333339</v>
      </c>
      <c r="H70" s="135">
        <v>0.8833333333333333</v>
      </c>
      <c r="I70" s="135">
        <v>0.83333333333333337</v>
      </c>
      <c r="J70" s="135">
        <v>0.81666666666666665</v>
      </c>
      <c r="K70" s="135">
        <v>0.82499999999999996</v>
      </c>
      <c r="L70" s="135">
        <v>0.80833333333333335</v>
      </c>
      <c r="M70" s="135">
        <v>0.8</v>
      </c>
      <c r="N70" s="135">
        <v>0.73333333333333339</v>
      </c>
      <c r="O70" s="135">
        <v>0.73333333333333339</v>
      </c>
      <c r="P70" s="135">
        <v>0.71666666666666667</v>
      </c>
      <c r="Q70" s="135">
        <v>0.66666666666666674</v>
      </c>
      <c r="R70" s="93">
        <v>0.6333333333333333</v>
      </c>
      <c r="S70" s="135">
        <v>0.56000000000000005</v>
      </c>
      <c r="T70" s="135">
        <v>0.48333333333333328</v>
      </c>
      <c r="U70" s="135">
        <v>0.38</v>
      </c>
      <c r="V70" s="93">
        <v>0.36</v>
      </c>
      <c r="W70" s="135">
        <v>0.3</v>
      </c>
      <c r="X70" s="135">
        <v>0.12959500000000002</v>
      </c>
      <c r="Y70" s="135"/>
      <c r="Z70" s="135"/>
      <c r="AA70" s="135"/>
      <c r="AB70" s="135"/>
      <c r="AC70" s="135"/>
      <c r="AD70" s="134"/>
      <c r="AE70" s="135">
        <v>1</v>
      </c>
      <c r="AF70" s="135">
        <v>0.90675169</v>
      </c>
      <c r="AG70" s="135">
        <v>0.86319013</v>
      </c>
      <c r="AH70" s="135">
        <v>0.81701089999999998</v>
      </c>
      <c r="AI70" s="135">
        <v>0.77138815999999999</v>
      </c>
      <c r="AJ70" s="135">
        <v>0.71294769000000002</v>
      </c>
      <c r="AK70" s="135">
        <v>0.67125155999999997</v>
      </c>
      <c r="AL70" s="135">
        <v>0.61786275999999996</v>
      </c>
      <c r="AM70" s="135">
        <v>0.56344430999999995</v>
      </c>
      <c r="AN70" s="135">
        <v>0.52829999999999999</v>
      </c>
      <c r="AO70" s="135">
        <v>0.4773</v>
      </c>
      <c r="AP70" s="135">
        <v>0.34460000000000002</v>
      </c>
      <c r="AQ70" s="135">
        <v>0.3</v>
      </c>
      <c r="AR70" s="135">
        <v>0.2606</v>
      </c>
      <c r="AS70" s="135">
        <v>0.26369999999999999</v>
      </c>
      <c r="AT70" s="135">
        <v>0.26</v>
      </c>
      <c r="AU70" s="135">
        <v>0.26</v>
      </c>
      <c r="AV70" s="135">
        <v>0.21659999999999999</v>
      </c>
      <c r="AW70" s="135"/>
      <c r="AX70" s="135"/>
      <c r="AY70" s="135"/>
      <c r="AZ70" s="135"/>
      <c r="BA70" s="135"/>
      <c r="BB70" s="134"/>
    </row>
    <row r="71" spans="1:54" ht="12.75" customHeight="1">
      <c r="A71" s="75" t="s">
        <v>519</v>
      </c>
      <c r="B71" s="88" t="s">
        <v>520</v>
      </c>
      <c r="D71" s="76" t="s">
        <v>522</v>
      </c>
      <c r="E71" s="77" t="str">
        <f>IF(Menu!$G$10="Português",A71,B71)</f>
        <v>1T22</v>
      </c>
      <c r="F71" s="134">
        <v>0.35</v>
      </c>
      <c r="G71" s="135">
        <v>0.98333599999999999</v>
      </c>
      <c r="H71" s="135">
        <v>0.98697500000000005</v>
      </c>
      <c r="I71" s="135">
        <v>0.98697500000000005</v>
      </c>
      <c r="J71" s="135">
        <v>0.98697500000000005</v>
      </c>
      <c r="K71" s="135">
        <v>0.98697500000000005</v>
      </c>
      <c r="L71" s="135">
        <v>0.98697500000000005</v>
      </c>
      <c r="M71" s="135">
        <v>0.98697500000000005</v>
      </c>
      <c r="N71" s="135">
        <v>0.98697500000000005</v>
      </c>
      <c r="O71" s="135">
        <v>0.98697500000000005</v>
      </c>
      <c r="P71" s="135">
        <v>0.98697500000000005</v>
      </c>
      <c r="Q71" s="135">
        <v>0.99164799999999897</v>
      </c>
      <c r="R71" s="93">
        <v>0.99164799999999897</v>
      </c>
      <c r="S71" s="135">
        <v>0.99</v>
      </c>
      <c r="T71" s="135">
        <v>0.99407000000000401</v>
      </c>
      <c r="U71" s="135">
        <v>0.7</v>
      </c>
      <c r="V71" s="136">
        <v>0.99</v>
      </c>
      <c r="W71" s="135">
        <v>0.99</v>
      </c>
      <c r="X71" s="135">
        <v>0.9940700000000019</v>
      </c>
      <c r="Y71" s="135"/>
      <c r="Z71" s="135"/>
      <c r="AA71" s="135"/>
      <c r="AB71" s="135"/>
      <c r="AC71" s="135"/>
      <c r="AD71" s="134"/>
      <c r="AE71" s="135">
        <v>1</v>
      </c>
      <c r="AF71" s="135">
        <v>1</v>
      </c>
      <c r="AG71" s="135">
        <v>1</v>
      </c>
      <c r="AH71" s="135">
        <v>1</v>
      </c>
      <c r="AI71" s="135">
        <v>1</v>
      </c>
      <c r="AJ71" s="135">
        <v>1</v>
      </c>
      <c r="AK71" s="135">
        <v>1</v>
      </c>
      <c r="AL71" s="135">
        <v>0.95404867000000004</v>
      </c>
      <c r="AM71" s="135">
        <v>0.92219081000000003</v>
      </c>
      <c r="AN71" s="135">
        <v>0.89659999999999995</v>
      </c>
      <c r="AO71" s="135">
        <v>0.85089999999999999</v>
      </c>
      <c r="AP71" s="135">
        <v>0.79900000000000004</v>
      </c>
      <c r="AQ71" s="135">
        <v>0.72</v>
      </c>
      <c r="AR71" s="135">
        <v>0.62870000000000004</v>
      </c>
      <c r="AS71" s="135">
        <v>0.59</v>
      </c>
      <c r="AT71" s="135">
        <v>0.54</v>
      </c>
      <c r="AU71" s="135">
        <v>0.52</v>
      </c>
      <c r="AV71" s="135">
        <v>0.51980000000000004</v>
      </c>
      <c r="AW71" s="135"/>
      <c r="AX71" s="135"/>
      <c r="AY71" s="135"/>
      <c r="AZ71" s="135"/>
      <c r="BA71" s="135"/>
      <c r="BB71" s="134"/>
    </row>
    <row r="72" spans="1:54" ht="12.75" customHeight="1">
      <c r="A72" s="75" t="s">
        <v>519</v>
      </c>
      <c r="B72" s="88" t="s">
        <v>520</v>
      </c>
      <c r="D72" s="76" t="s">
        <v>523</v>
      </c>
      <c r="E72" s="77" t="str">
        <f>IF(Menu!$G$10="Português",A72,B72)</f>
        <v>1T22</v>
      </c>
      <c r="F72" s="134">
        <v>1</v>
      </c>
      <c r="G72" s="135">
        <v>1</v>
      </c>
      <c r="H72" s="135">
        <v>1</v>
      </c>
      <c r="I72" s="135">
        <v>1</v>
      </c>
      <c r="J72" s="135">
        <v>1</v>
      </c>
      <c r="K72" s="135">
        <v>1</v>
      </c>
      <c r="L72" s="135">
        <v>0.92315899999999995</v>
      </c>
      <c r="M72" s="135">
        <v>0.92315899999999995</v>
      </c>
      <c r="N72" s="135">
        <v>0.90598999999999996</v>
      </c>
      <c r="O72" s="135">
        <v>0.90623900000000002</v>
      </c>
      <c r="P72" s="135">
        <v>0.90059900000000004</v>
      </c>
      <c r="Q72" s="135">
        <v>0.91135599999999894</v>
      </c>
      <c r="R72" s="93">
        <v>0.87637099999999901</v>
      </c>
      <c r="S72" s="135">
        <v>0.9</v>
      </c>
      <c r="T72" s="135">
        <v>0.78997099999999998</v>
      </c>
      <c r="U72" s="135">
        <v>0.62</v>
      </c>
      <c r="V72" s="135">
        <v>0.51</v>
      </c>
      <c r="W72" s="135">
        <v>0.37</v>
      </c>
      <c r="X72" s="135">
        <v>0.14835700000000004</v>
      </c>
      <c r="Y72" s="135"/>
      <c r="Z72" s="135"/>
      <c r="AA72" s="135"/>
      <c r="AB72" s="135"/>
      <c r="AC72" s="135"/>
      <c r="AD72" s="137"/>
      <c r="AE72" s="135">
        <v>1</v>
      </c>
      <c r="AF72" s="135">
        <v>1</v>
      </c>
      <c r="AG72" s="135">
        <v>1</v>
      </c>
      <c r="AH72" s="135">
        <v>1</v>
      </c>
      <c r="AI72" s="135">
        <v>1</v>
      </c>
      <c r="AJ72" s="135">
        <v>1</v>
      </c>
      <c r="AK72" s="135">
        <v>0.91652745000000002</v>
      </c>
      <c r="AL72" s="135">
        <v>0.87709815000000002</v>
      </c>
      <c r="AM72" s="135">
        <v>0.79871539000000003</v>
      </c>
      <c r="AN72" s="135">
        <v>0.69630000000000003</v>
      </c>
      <c r="AO72" s="135">
        <v>0.66069999999999995</v>
      </c>
      <c r="AP72" s="135">
        <v>0.56559999999999999</v>
      </c>
      <c r="AQ72" s="135">
        <v>0.47</v>
      </c>
      <c r="AR72" s="135">
        <v>0.39100000000000001</v>
      </c>
      <c r="AS72" s="135">
        <v>0.33</v>
      </c>
      <c r="AT72" s="135">
        <v>0.27</v>
      </c>
      <c r="AU72" s="135">
        <v>0.24</v>
      </c>
      <c r="AV72" s="135">
        <v>4.0500000000000001E-2</v>
      </c>
      <c r="AW72" s="135"/>
      <c r="AX72" s="135"/>
      <c r="AY72" s="135"/>
      <c r="AZ72" s="135"/>
      <c r="BA72" s="135"/>
      <c r="BB72" s="137"/>
    </row>
    <row r="73" spans="1:54" ht="12.75" customHeight="1">
      <c r="A73" s="75" t="s">
        <v>526</v>
      </c>
      <c r="B73" s="88" t="s">
        <v>527</v>
      </c>
      <c r="D73" s="138" t="s">
        <v>549</v>
      </c>
      <c r="E73" s="77" t="str">
        <f>IF(Menu!$G$10="Português",A73,B73)</f>
        <v>2T22</v>
      </c>
      <c r="F73" s="137">
        <v>0.5</v>
      </c>
      <c r="G73" s="135">
        <v>0.89818181818181819</v>
      </c>
      <c r="H73" s="135">
        <v>0.89454545454545453</v>
      </c>
      <c r="I73" s="135">
        <v>0.88363636363636366</v>
      </c>
      <c r="J73" s="135">
        <v>0.88363636363636366</v>
      </c>
      <c r="K73" s="135">
        <v>0.86909090909090914</v>
      </c>
      <c r="L73" s="135">
        <v>0.80833333333333335</v>
      </c>
      <c r="M73" s="135">
        <v>0.84</v>
      </c>
      <c r="N73" s="135">
        <v>0.82181818181818178</v>
      </c>
      <c r="O73" s="135">
        <v>0.73333333333333339</v>
      </c>
      <c r="P73" s="135">
        <v>0.71666666666666667</v>
      </c>
      <c r="Q73" s="135">
        <v>0.8545454545454545</v>
      </c>
      <c r="R73" s="93">
        <v>0.84</v>
      </c>
      <c r="S73" s="135">
        <v>0.8036363636363637</v>
      </c>
      <c r="T73" s="135">
        <v>0.70909090909090911</v>
      </c>
      <c r="U73" s="135">
        <v>0.5</v>
      </c>
      <c r="V73" s="135">
        <v>0.36</v>
      </c>
      <c r="W73" s="135">
        <v>0.49</v>
      </c>
      <c r="X73" s="135"/>
      <c r="Y73" s="135"/>
      <c r="Z73" s="135"/>
      <c r="AA73" s="135"/>
      <c r="AB73" s="135"/>
      <c r="AC73" s="135"/>
      <c r="AD73" s="137"/>
      <c r="AE73" s="135">
        <v>1</v>
      </c>
      <c r="AF73" s="135">
        <v>0.90675169</v>
      </c>
      <c r="AG73" s="135">
        <v>0.86319013</v>
      </c>
      <c r="AH73" s="135">
        <v>0.81701089999999998</v>
      </c>
      <c r="AI73" s="135">
        <v>0.77138815999999999</v>
      </c>
      <c r="AJ73" s="135">
        <v>0.71294769000000002</v>
      </c>
      <c r="AK73" s="135">
        <v>0.67</v>
      </c>
      <c r="AL73" s="135">
        <v>0.61786275999999996</v>
      </c>
      <c r="AM73" s="135">
        <v>0.56000000000000005</v>
      </c>
      <c r="AN73" s="135">
        <v>0.52829999999999999</v>
      </c>
      <c r="AO73" s="135">
        <v>0.4773</v>
      </c>
      <c r="AP73" s="135">
        <v>0.34460000000000002</v>
      </c>
      <c r="AQ73" s="135">
        <v>0.3</v>
      </c>
      <c r="AR73" s="135">
        <v>0.2606</v>
      </c>
      <c r="AS73" s="135">
        <v>0.26369999999999999</v>
      </c>
      <c r="AT73" s="135">
        <v>0.26</v>
      </c>
      <c r="AU73" s="135">
        <v>0.26</v>
      </c>
      <c r="AV73" s="135"/>
      <c r="AW73" s="135"/>
      <c r="AX73" s="135"/>
      <c r="AY73" s="135"/>
      <c r="AZ73" s="135"/>
      <c r="BA73" s="135"/>
      <c r="BB73" s="137"/>
    </row>
    <row r="74" spans="1:54" ht="12.75" customHeight="1">
      <c r="A74" s="75" t="s">
        <v>526</v>
      </c>
      <c r="B74" s="88" t="s">
        <v>527</v>
      </c>
      <c r="D74" s="138" t="s">
        <v>528</v>
      </c>
      <c r="E74" s="77" t="str">
        <f>IF(Menu!$G$10="Português",A74,B74)</f>
        <v>2T22</v>
      </c>
      <c r="F74" s="137">
        <v>1</v>
      </c>
      <c r="G74" s="135">
        <v>1</v>
      </c>
      <c r="H74" s="135">
        <v>0.99375000000000002</v>
      </c>
      <c r="I74" s="135">
        <v>0.99375000000000002</v>
      </c>
      <c r="J74" s="135">
        <v>0.99375000000000002</v>
      </c>
      <c r="K74" s="135">
        <v>0.98750000000000004</v>
      </c>
      <c r="L74" s="135">
        <v>0.98750000000000004</v>
      </c>
      <c r="M74" s="135">
        <v>0.97499999999999998</v>
      </c>
      <c r="N74" s="135">
        <v>0.97499999999999998</v>
      </c>
      <c r="O74" s="135">
        <v>0.98750000000000004</v>
      </c>
      <c r="P74" s="135">
        <v>0.97499999999999998</v>
      </c>
      <c r="Q74" s="135">
        <v>0.99375000000000002</v>
      </c>
      <c r="R74" s="93">
        <v>0.98750000000000004</v>
      </c>
      <c r="S74" s="135">
        <v>1</v>
      </c>
      <c r="T74" s="135">
        <v>0.90625</v>
      </c>
      <c r="U74" s="135">
        <v>0.63</v>
      </c>
      <c r="V74" s="135">
        <v>0.38</v>
      </c>
      <c r="W74" s="135">
        <v>0.16</v>
      </c>
      <c r="X74" s="135"/>
      <c r="Y74" s="135"/>
      <c r="Z74" s="135"/>
      <c r="AA74" s="135"/>
      <c r="AB74" s="135"/>
      <c r="AC74" s="135"/>
      <c r="AD74" s="137"/>
      <c r="AE74" s="135">
        <v>1</v>
      </c>
      <c r="AF74" s="135">
        <v>1</v>
      </c>
      <c r="AG74" s="135">
        <v>1</v>
      </c>
      <c r="AH74" s="135">
        <v>1</v>
      </c>
      <c r="AI74" s="135">
        <v>1</v>
      </c>
      <c r="AJ74" s="135">
        <v>1</v>
      </c>
      <c r="AK74" s="135">
        <v>0.95446003999999995</v>
      </c>
      <c r="AL74" s="135">
        <v>0.95876251999999995</v>
      </c>
      <c r="AM74" s="135">
        <v>0.94334982999999994</v>
      </c>
      <c r="AN74" s="135">
        <v>0.95069999999999999</v>
      </c>
      <c r="AO74" s="135">
        <v>0.93559999999999999</v>
      </c>
      <c r="AP74" s="135">
        <v>0.92130000000000001</v>
      </c>
      <c r="AQ74" s="135">
        <v>0.9</v>
      </c>
      <c r="AR74" s="135">
        <v>0.86070000000000002</v>
      </c>
      <c r="AS74" s="135">
        <v>0.85</v>
      </c>
      <c r="AT74" s="135">
        <v>0.82</v>
      </c>
      <c r="AU74" s="135">
        <v>0.77</v>
      </c>
      <c r="AV74" s="135"/>
      <c r="AW74" s="135"/>
      <c r="AX74" s="135"/>
      <c r="AY74" s="135"/>
      <c r="AZ74" s="135"/>
      <c r="BA74" s="135"/>
      <c r="BB74" s="137"/>
    </row>
    <row r="75" spans="1:54" ht="12.75" customHeight="1">
      <c r="A75" s="75" t="s">
        <v>531</v>
      </c>
      <c r="B75" s="88" t="s">
        <v>532</v>
      </c>
      <c r="D75" s="129" t="s">
        <v>551</v>
      </c>
      <c r="E75" s="77" t="str">
        <f>IF(Menu!$G$10="Português",A75,B75)</f>
        <v>3T22</v>
      </c>
      <c r="F75" s="130">
        <v>1</v>
      </c>
      <c r="G75" s="175">
        <v>0.88294799999999996</v>
      </c>
      <c r="H75" s="93">
        <v>0.89252200000000004</v>
      </c>
      <c r="I75" s="93">
        <v>0.85030899999999998</v>
      </c>
      <c r="J75" s="93">
        <v>0.85030899999999998</v>
      </c>
      <c r="K75" s="93">
        <v>0.81138200000000005</v>
      </c>
      <c r="L75" s="93">
        <v>0.74199800000000005</v>
      </c>
      <c r="M75" s="93">
        <v>0.74558899999999995</v>
      </c>
      <c r="N75" s="93">
        <v>0.74148400000000003</v>
      </c>
      <c r="O75" s="93">
        <v>0.75246000000000002</v>
      </c>
      <c r="P75" s="93">
        <v>0.75246000000000002</v>
      </c>
      <c r="Q75" s="93">
        <v>0.71079599999999998</v>
      </c>
      <c r="R75" s="93">
        <v>0.71079599999999998</v>
      </c>
      <c r="S75" s="93">
        <v>0.66</v>
      </c>
      <c r="T75" s="93">
        <v>0.60538499999999995</v>
      </c>
      <c r="U75" s="86">
        <v>0.44</v>
      </c>
      <c r="V75" s="86">
        <v>0.45</v>
      </c>
      <c r="W75" s="133"/>
      <c r="X75" s="133"/>
      <c r="Y75" s="133"/>
      <c r="Z75" s="133"/>
      <c r="AA75" s="133"/>
      <c r="AB75" s="133"/>
      <c r="AC75" s="133"/>
      <c r="AD75" s="155"/>
      <c r="AE75" s="133">
        <v>1</v>
      </c>
      <c r="AF75" s="133">
        <v>0.91208652000000001</v>
      </c>
      <c r="AG75" s="133">
        <v>0.88080632000000003</v>
      </c>
      <c r="AH75" s="133">
        <v>0.84437317000000001</v>
      </c>
      <c r="AI75" s="133">
        <v>0.79338898000000002</v>
      </c>
      <c r="AJ75" s="133">
        <v>0.74462724999999996</v>
      </c>
      <c r="AK75" s="133">
        <v>0.69550316999999995</v>
      </c>
      <c r="AL75" s="133">
        <v>0.65408664999999999</v>
      </c>
      <c r="AM75" s="133">
        <v>0.61916747000000005</v>
      </c>
      <c r="AN75" s="133">
        <v>0.59619999999999995</v>
      </c>
      <c r="AO75" s="133">
        <v>0.57050000000000001</v>
      </c>
      <c r="AP75" s="133">
        <v>0.52259999999999995</v>
      </c>
      <c r="AQ75" s="133">
        <v>0.5</v>
      </c>
      <c r="AR75" s="133">
        <v>0.4662</v>
      </c>
      <c r="AS75" s="133">
        <v>0.45</v>
      </c>
      <c r="AT75" s="86">
        <v>0.45</v>
      </c>
      <c r="AU75" s="88"/>
      <c r="AV75" s="88"/>
      <c r="AW75" s="88"/>
      <c r="AX75" s="88"/>
      <c r="AY75" s="88"/>
      <c r="AZ75" s="88"/>
      <c r="BA75" s="88"/>
      <c r="BB75" s="151"/>
    </row>
    <row r="76" spans="1:54" ht="12.75" customHeight="1">
      <c r="A76" s="75" t="s">
        <v>531</v>
      </c>
      <c r="B76" s="88" t="s">
        <v>532</v>
      </c>
      <c r="D76" s="129" t="s">
        <v>557</v>
      </c>
      <c r="E76" s="77" t="str">
        <f>IF(Menu!$G$10="Português",A76,B76)</f>
        <v>3T22</v>
      </c>
      <c r="F76" s="130">
        <v>0.25</v>
      </c>
      <c r="G76" s="175">
        <v>1</v>
      </c>
      <c r="H76" s="93">
        <v>1</v>
      </c>
      <c r="I76" s="93">
        <v>0.99299000000000004</v>
      </c>
      <c r="J76" s="93">
        <v>0.99299000000000004</v>
      </c>
      <c r="K76" s="93">
        <v>0.98597999999999997</v>
      </c>
      <c r="L76" s="93">
        <v>0.98597999999999997</v>
      </c>
      <c r="M76" s="93">
        <v>1</v>
      </c>
      <c r="N76" s="93">
        <v>1</v>
      </c>
      <c r="O76" s="93">
        <v>1</v>
      </c>
      <c r="P76" s="93">
        <v>0.99288600000000005</v>
      </c>
      <c r="Q76" s="93">
        <v>0.97154399999999896</v>
      </c>
      <c r="R76" s="93">
        <v>0.94308799999999904</v>
      </c>
      <c r="S76" s="93">
        <v>0.96</v>
      </c>
      <c r="T76" s="93">
        <v>0.95183600000000002</v>
      </c>
      <c r="U76" s="86">
        <v>0.81</v>
      </c>
      <c r="V76" s="86">
        <v>0.81</v>
      </c>
      <c r="W76" s="133"/>
      <c r="X76" s="133"/>
      <c r="Y76" s="133"/>
      <c r="Z76" s="133"/>
      <c r="AA76" s="133"/>
      <c r="AB76" s="133"/>
      <c r="AC76" s="133"/>
      <c r="AD76" s="155"/>
      <c r="AE76" s="133">
        <v>1</v>
      </c>
      <c r="AF76" s="133">
        <v>1</v>
      </c>
      <c r="AG76" s="133">
        <v>1</v>
      </c>
      <c r="AH76" s="133">
        <v>0.96409546000000002</v>
      </c>
      <c r="AI76" s="133">
        <v>0.94984930000000001</v>
      </c>
      <c r="AJ76" s="133">
        <v>0.91894777000000005</v>
      </c>
      <c r="AK76" s="133">
        <v>0.93</v>
      </c>
      <c r="AL76" s="133">
        <v>0.89920025999999997</v>
      </c>
      <c r="AM76" s="133">
        <v>0.84</v>
      </c>
      <c r="AN76" s="133">
        <v>0.84750000000000003</v>
      </c>
      <c r="AO76" s="133">
        <v>0.81210000000000004</v>
      </c>
      <c r="AP76" s="133">
        <v>0.79979999999999996</v>
      </c>
      <c r="AQ76" s="133">
        <v>0.73</v>
      </c>
      <c r="AR76" s="133">
        <v>0.66869999999999996</v>
      </c>
      <c r="AS76" s="133">
        <v>0.66</v>
      </c>
      <c r="AT76" s="86">
        <v>0.64</v>
      </c>
      <c r="AU76" s="88"/>
      <c r="AV76" s="88"/>
      <c r="AW76" s="88"/>
      <c r="AX76" s="88"/>
      <c r="AY76" s="88"/>
      <c r="AZ76" s="88"/>
      <c r="BA76" s="88"/>
      <c r="BB76" s="151"/>
    </row>
    <row r="77" spans="1:54" ht="12.75" customHeight="1">
      <c r="A77" s="75" t="s">
        <v>535</v>
      </c>
      <c r="B77" s="88" t="s">
        <v>534</v>
      </c>
      <c r="D77" s="129" t="s">
        <v>553</v>
      </c>
      <c r="E77" s="77" t="str">
        <f>IF(Menu!$G$10="Português",A77,B77)</f>
        <v>4T22</v>
      </c>
      <c r="F77" s="130">
        <v>0.25</v>
      </c>
      <c r="G77" s="175">
        <v>0.94072800000000001</v>
      </c>
      <c r="H77" s="93">
        <v>0.95553999999999994</v>
      </c>
      <c r="I77" s="93">
        <v>0.95553999999999994</v>
      </c>
      <c r="J77" s="93">
        <v>0.95553999999999994</v>
      </c>
      <c r="K77" s="93">
        <v>0.92670399999999997</v>
      </c>
      <c r="L77" s="93">
        <v>0.92670399999999997</v>
      </c>
      <c r="M77" s="93">
        <v>0.91185000000000005</v>
      </c>
      <c r="N77" s="93">
        <v>0.91185000000000005</v>
      </c>
      <c r="O77" s="93">
        <v>0.88223399999999996</v>
      </c>
      <c r="P77" s="93">
        <v>0.88223399999999996</v>
      </c>
      <c r="Q77" s="93">
        <v>0.859518</v>
      </c>
      <c r="R77" s="93">
        <v>0.85192000000000001</v>
      </c>
      <c r="S77" s="93">
        <v>0.78</v>
      </c>
      <c r="T77" s="93">
        <v>0.71815799999999996</v>
      </c>
      <c r="U77" s="86">
        <v>0.65</v>
      </c>
      <c r="V77" s="86"/>
      <c r="W77" s="133"/>
      <c r="X77" s="133"/>
      <c r="Y77" s="133"/>
      <c r="Z77" s="133"/>
      <c r="AA77" s="133"/>
      <c r="AB77" s="133"/>
      <c r="AC77" s="133"/>
      <c r="AD77" s="155"/>
      <c r="AE77" s="133">
        <v>1</v>
      </c>
      <c r="AF77" s="133">
        <v>1</v>
      </c>
      <c r="AG77" s="133">
        <v>1</v>
      </c>
      <c r="AH77" s="133">
        <v>0.91928290999999995</v>
      </c>
      <c r="AI77" s="133">
        <v>0.84188898999999995</v>
      </c>
      <c r="AJ77" s="133">
        <v>0.78944574999999995</v>
      </c>
      <c r="AK77" s="133">
        <v>0.74023717</v>
      </c>
      <c r="AL77" s="133">
        <v>0.67504275000000002</v>
      </c>
      <c r="AM77" s="133">
        <v>0.65265837999999998</v>
      </c>
      <c r="AN77" s="133">
        <v>0.64300000000000002</v>
      </c>
      <c r="AO77" s="133">
        <v>0.626</v>
      </c>
      <c r="AP77" s="133">
        <v>0.59519999999999995</v>
      </c>
      <c r="AQ77" s="133">
        <v>0.57999999999999996</v>
      </c>
      <c r="AR77" s="133">
        <v>0.5998</v>
      </c>
      <c r="AS77" s="133">
        <v>0.6</v>
      </c>
      <c r="AT77" s="86"/>
      <c r="AU77" s="88"/>
      <c r="AV77" s="88"/>
      <c r="AW77" s="88"/>
      <c r="AX77" s="88"/>
      <c r="AY77" s="88"/>
      <c r="AZ77" s="88"/>
      <c r="BA77" s="88"/>
      <c r="BB77" s="151"/>
    </row>
    <row r="78" spans="1:54" ht="12.75" customHeight="1">
      <c r="A78" s="75" t="s">
        <v>535</v>
      </c>
      <c r="B78" s="88" t="s">
        <v>534</v>
      </c>
      <c r="D78" s="129" t="s">
        <v>536</v>
      </c>
      <c r="E78" s="77" t="str">
        <f>IF(Menu!$G$10="Português",A78,B78)</f>
        <v>4T22</v>
      </c>
      <c r="F78" s="130">
        <v>1</v>
      </c>
      <c r="G78" s="175">
        <v>0.8482142857142857</v>
      </c>
      <c r="H78" s="93">
        <v>0.8839285714285714</v>
      </c>
      <c r="I78" s="93">
        <v>0.9017857142857143</v>
      </c>
      <c r="J78" s="93">
        <v>0.9196428571428571</v>
      </c>
      <c r="K78" s="93">
        <v>0.9107142857142857</v>
      </c>
      <c r="L78" s="93">
        <v>0.9285714285714286</v>
      </c>
      <c r="M78" s="93">
        <v>0.9285714285714286</v>
      </c>
      <c r="N78" s="93">
        <v>0.9196428571428571</v>
      </c>
      <c r="O78" s="93">
        <v>0.9553571428571429</v>
      </c>
      <c r="P78" s="93">
        <v>0.9285714285714286</v>
      </c>
      <c r="Q78" s="93">
        <v>0.9196428571428571</v>
      </c>
      <c r="R78" s="93">
        <v>0.9107142857142857</v>
      </c>
      <c r="S78" s="93">
        <v>0.88</v>
      </c>
      <c r="T78" s="93">
        <v>0.8214285714285714</v>
      </c>
      <c r="U78" s="86">
        <v>0.68</v>
      </c>
      <c r="V78" s="86"/>
      <c r="W78" s="133"/>
      <c r="X78" s="133"/>
      <c r="Y78" s="133"/>
      <c r="Z78" s="133"/>
      <c r="AA78" s="133"/>
      <c r="AB78" s="133"/>
      <c r="AC78" s="133"/>
      <c r="AD78" s="155"/>
      <c r="AE78" s="133">
        <v>0.91713085000000005</v>
      </c>
      <c r="AF78" s="133">
        <v>0.87369143999999999</v>
      </c>
      <c r="AG78" s="133">
        <v>0.82306398999999997</v>
      </c>
      <c r="AH78" s="133">
        <v>0.7460021</v>
      </c>
      <c r="AI78" s="133">
        <v>0.64718187999999999</v>
      </c>
      <c r="AJ78" s="133">
        <v>0.57027844000000005</v>
      </c>
      <c r="AK78" s="133">
        <v>0.5109146</v>
      </c>
      <c r="AL78" s="133">
        <v>0.46792918</v>
      </c>
      <c r="AM78" s="133">
        <v>0.4198749</v>
      </c>
      <c r="AN78" s="133">
        <v>0.38650000000000001</v>
      </c>
      <c r="AO78" s="133">
        <v>0.3488</v>
      </c>
      <c r="AP78" s="133">
        <v>0.32529999999999998</v>
      </c>
      <c r="AQ78" s="133">
        <v>0.28999999999999998</v>
      </c>
      <c r="AR78" s="133">
        <v>0.27750000000000002</v>
      </c>
      <c r="AS78" s="133">
        <v>0.27</v>
      </c>
      <c r="AT78" s="86"/>
      <c r="AU78" s="88"/>
      <c r="AV78" s="88"/>
      <c r="AW78" s="88"/>
      <c r="AX78" s="88"/>
      <c r="AY78" s="88"/>
      <c r="AZ78" s="88"/>
      <c r="BA78" s="88"/>
      <c r="BB78" s="151"/>
    </row>
    <row r="79" spans="1:54" ht="12.75" customHeight="1">
      <c r="A79" s="75" t="s">
        <v>535</v>
      </c>
      <c r="B79" s="88" t="s">
        <v>534</v>
      </c>
      <c r="D79" s="129" t="s">
        <v>537</v>
      </c>
      <c r="E79" s="77" t="str">
        <f>IF(Menu!$G$10="Português",A79,B79)</f>
        <v>4T22</v>
      </c>
      <c r="F79" s="130">
        <v>0.33</v>
      </c>
      <c r="G79" s="175">
        <v>0.70682599999999995</v>
      </c>
      <c r="H79" s="93">
        <v>0.71598600000000001</v>
      </c>
      <c r="I79" s="93">
        <v>0.71826900000000005</v>
      </c>
      <c r="J79" s="93">
        <v>0.67641799999999996</v>
      </c>
      <c r="K79" s="93">
        <v>0.65806200000000004</v>
      </c>
      <c r="L79" s="93">
        <v>0.66127899999999995</v>
      </c>
      <c r="M79" s="93">
        <v>0.661856</v>
      </c>
      <c r="N79" s="93">
        <v>0.64013100000000001</v>
      </c>
      <c r="O79" s="93">
        <v>0.61595</v>
      </c>
      <c r="P79" s="93">
        <v>0.59310100000000099</v>
      </c>
      <c r="Q79" s="93">
        <v>0.54182000000000097</v>
      </c>
      <c r="R79" s="93">
        <v>0.50249200000000105</v>
      </c>
      <c r="S79" s="93">
        <v>0.42</v>
      </c>
      <c r="T79" s="93">
        <v>0.34620899999999999</v>
      </c>
      <c r="U79" s="86">
        <v>0.13</v>
      </c>
      <c r="V79" s="86"/>
      <c r="W79" s="133"/>
      <c r="X79" s="133"/>
      <c r="Y79" s="133"/>
      <c r="Z79" s="133"/>
      <c r="AA79" s="133"/>
      <c r="AB79" s="133"/>
      <c r="AC79" s="133"/>
      <c r="AD79" s="155"/>
      <c r="AE79" s="133">
        <v>1</v>
      </c>
      <c r="AF79" s="133">
        <v>1</v>
      </c>
      <c r="AG79" s="133">
        <v>1</v>
      </c>
      <c r="AH79" s="133">
        <v>1</v>
      </c>
      <c r="AI79" s="133">
        <v>0.89553291000000002</v>
      </c>
      <c r="AJ79" s="133">
        <v>0.86914128999999996</v>
      </c>
      <c r="AK79" s="133">
        <v>0.82100143999999997</v>
      </c>
      <c r="AL79" s="133">
        <v>0.74641325999999997</v>
      </c>
      <c r="AM79" s="133">
        <v>0.68952115000000003</v>
      </c>
      <c r="AN79" s="133">
        <v>0.64639999999999997</v>
      </c>
      <c r="AO79" s="133">
        <v>0.56940000000000002</v>
      </c>
      <c r="AP79" s="133">
        <v>0.53859999999999997</v>
      </c>
      <c r="AQ79" s="133">
        <v>0.49</v>
      </c>
      <c r="AR79" s="133">
        <v>0.47689999999999999</v>
      </c>
      <c r="AS79" s="133">
        <v>0.38</v>
      </c>
      <c r="AT79" s="86"/>
      <c r="AU79" s="88"/>
      <c r="AV79" s="88"/>
      <c r="AW79" s="88"/>
      <c r="AX79" s="88"/>
      <c r="AY79" s="88"/>
      <c r="AZ79" s="88"/>
      <c r="BA79" s="88"/>
      <c r="BB79" s="151"/>
    </row>
    <row r="80" spans="1:54" ht="12.75" customHeight="1">
      <c r="A80" s="75" t="s">
        <v>544</v>
      </c>
      <c r="B80" s="88" t="s">
        <v>545</v>
      </c>
      <c r="D80" s="129" t="s">
        <v>546</v>
      </c>
      <c r="E80" s="77" t="str">
        <f>IF(Menu!$G$10="Português",A80,B80)</f>
        <v>1T23</v>
      </c>
      <c r="F80" s="130">
        <v>0.5</v>
      </c>
      <c r="G80" s="175">
        <v>0.93846153846153846</v>
      </c>
      <c r="H80" s="93">
        <v>0.94615384615384612</v>
      </c>
      <c r="I80" s="93">
        <v>0.92307692307692313</v>
      </c>
      <c r="J80" s="93">
        <v>0.92307692307692313</v>
      </c>
      <c r="K80" s="93">
        <v>0.93076923076923079</v>
      </c>
      <c r="L80" s="93">
        <v>0.94230769230769229</v>
      </c>
      <c r="M80" s="93">
        <v>0.95</v>
      </c>
      <c r="N80" s="93">
        <v>0.9653846153846154</v>
      </c>
      <c r="O80" s="93">
        <v>0.97692307692307689</v>
      </c>
      <c r="P80" s="93">
        <v>1</v>
      </c>
      <c r="Q80" s="93">
        <v>1</v>
      </c>
      <c r="R80" s="93">
        <v>1</v>
      </c>
      <c r="S80" s="93">
        <v>1</v>
      </c>
      <c r="T80" s="93">
        <v>0.98461538461538467</v>
      </c>
      <c r="U80" s="86"/>
      <c r="V80" s="86"/>
      <c r="W80" s="133"/>
      <c r="X80" s="133"/>
      <c r="Y80" s="133"/>
      <c r="Z80" s="133"/>
      <c r="AA80" s="133"/>
      <c r="AB80" s="133"/>
      <c r="AC80" s="133"/>
      <c r="AD80" s="155"/>
      <c r="AE80" s="133">
        <v>1</v>
      </c>
      <c r="AF80" s="133">
        <v>0.90675169</v>
      </c>
      <c r="AG80" s="133">
        <v>0.86319013</v>
      </c>
      <c r="AH80" s="133">
        <v>0.81701089999999998</v>
      </c>
      <c r="AI80" s="133">
        <v>0.77138815999999999</v>
      </c>
      <c r="AJ80" s="133">
        <v>0.71294769000000002</v>
      </c>
      <c r="AK80" s="133">
        <v>0.67125155999999997</v>
      </c>
      <c r="AL80" s="133">
        <v>0.61786275999999996</v>
      </c>
      <c r="AM80" s="133">
        <v>0.56344430999999995</v>
      </c>
      <c r="AN80" s="133">
        <v>0.52829999999999999</v>
      </c>
      <c r="AO80" s="133">
        <v>0.4773</v>
      </c>
      <c r="AP80" s="133">
        <v>0.34460000000000002</v>
      </c>
      <c r="AQ80" s="133">
        <v>0.3</v>
      </c>
      <c r="AR80" s="133">
        <v>0.2606</v>
      </c>
      <c r="AS80" s="133"/>
      <c r="AT80" s="86"/>
      <c r="AU80" s="88"/>
      <c r="AV80" s="88"/>
      <c r="AW80" s="88"/>
      <c r="AX80" s="88"/>
      <c r="AY80" s="88"/>
      <c r="AZ80" s="88"/>
      <c r="BA80" s="88"/>
      <c r="BB80" s="151"/>
    </row>
    <row r="81" spans="1:54" ht="12.75" customHeight="1">
      <c r="A81" s="75" t="s">
        <v>544</v>
      </c>
      <c r="B81" s="88" t="s">
        <v>545</v>
      </c>
      <c r="D81" s="140" t="s">
        <v>547</v>
      </c>
      <c r="E81" s="77" t="str">
        <f>IF(Menu!$G$10="Português",A81,B81)</f>
        <v>1T23</v>
      </c>
      <c r="F81" s="141">
        <v>1</v>
      </c>
      <c r="G81" s="175">
        <v>0.73684210526315796</v>
      </c>
      <c r="H81" s="93">
        <v>0.7807017543859649</v>
      </c>
      <c r="I81" s="93">
        <v>0.79824561403508776</v>
      </c>
      <c r="J81" s="93">
        <v>0.79824561403508776</v>
      </c>
      <c r="K81" s="93">
        <v>0.81578947368421051</v>
      </c>
      <c r="L81" s="93">
        <v>0.80701754385964919</v>
      </c>
      <c r="M81" s="93">
        <v>0.82456140350877194</v>
      </c>
      <c r="N81" s="93">
        <v>0.80701754385964919</v>
      </c>
      <c r="O81" s="93">
        <v>0.7807017543859649</v>
      </c>
      <c r="P81" s="93">
        <v>0.66666666666666674</v>
      </c>
      <c r="Q81" s="93">
        <v>0.59649122807017552</v>
      </c>
      <c r="R81" s="93">
        <v>0.52631578947368429</v>
      </c>
      <c r="S81" s="93">
        <v>0.43</v>
      </c>
      <c r="T81" s="93">
        <v>0.2192982456140351</v>
      </c>
      <c r="U81" s="86"/>
      <c r="V81" s="86"/>
      <c r="W81" s="133"/>
      <c r="X81" s="133"/>
      <c r="Y81" s="133"/>
      <c r="Z81" s="133"/>
      <c r="AA81" s="133"/>
      <c r="AB81" s="133"/>
      <c r="AC81" s="133"/>
      <c r="AD81" s="156"/>
      <c r="AE81" s="133">
        <v>0.91713085000000005</v>
      </c>
      <c r="AF81" s="133">
        <v>0.87369143999999999</v>
      </c>
      <c r="AG81" s="133">
        <v>0.82306398999999997</v>
      </c>
      <c r="AH81" s="133">
        <v>0.7460021</v>
      </c>
      <c r="AI81" s="133">
        <v>0.64718187999999999</v>
      </c>
      <c r="AJ81" s="133">
        <v>0.57027844000000005</v>
      </c>
      <c r="AK81" s="133">
        <v>0.5109146</v>
      </c>
      <c r="AL81" s="133">
        <v>0.46792918</v>
      </c>
      <c r="AM81" s="133">
        <v>0.4198749</v>
      </c>
      <c r="AN81" s="133">
        <v>0.38650000000000001</v>
      </c>
      <c r="AO81" s="133">
        <v>0.3488</v>
      </c>
      <c r="AP81" s="133">
        <v>0.32529999999999998</v>
      </c>
      <c r="AQ81" s="133">
        <v>0.28999999999999998</v>
      </c>
      <c r="AR81" s="133">
        <v>0.27750000000000002</v>
      </c>
      <c r="AS81" s="133"/>
      <c r="AT81" s="86"/>
      <c r="AU81" s="88"/>
      <c r="AV81" s="88"/>
      <c r="AW81" s="88"/>
      <c r="AX81" s="88"/>
      <c r="AY81" s="88"/>
      <c r="AZ81" s="88"/>
      <c r="BA81" s="88"/>
      <c r="BB81" s="151"/>
    </row>
    <row r="82" spans="1:54" ht="12.75" customHeight="1">
      <c r="A82" s="75" t="s">
        <v>544</v>
      </c>
      <c r="B82" s="88" t="s">
        <v>545</v>
      </c>
      <c r="D82" s="140" t="s">
        <v>548</v>
      </c>
      <c r="E82" s="77" t="str">
        <f>IF(Menu!$G$10="Português",A82,B82)</f>
        <v>1T23</v>
      </c>
      <c r="F82" s="141">
        <v>1</v>
      </c>
      <c r="G82" s="175">
        <v>0.61019999999999996</v>
      </c>
      <c r="H82" s="93">
        <v>0.62890000000000001</v>
      </c>
      <c r="I82" s="93">
        <v>0.62890000000000001</v>
      </c>
      <c r="J82" s="93">
        <v>0.63219999999999998</v>
      </c>
      <c r="K82" s="93">
        <v>0.61339999999999995</v>
      </c>
      <c r="L82" s="93">
        <v>0.57869999999999999</v>
      </c>
      <c r="M82" s="93">
        <v>0.55959999999999999</v>
      </c>
      <c r="N82" s="93">
        <v>0.4743</v>
      </c>
      <c r="O82" s="93">
        <v>0.45860000000000001</v>
      </c>
      <c r="P82" s="93">
        <v>0.47460000000000002</v>
      </c>
      <c r="Q82" s="93">
        <v>0.42080000000000001</v>
      </c>
      <c r="R82" s="93">
        <v>0.34699999999999998</v>
      </c>
      <c r="S82" s="93">
        <v>0.28999999999999998</v>
      </c>
      <c r="T82" s="93">
        <v>0.22030920000000001</v>
      </c>
      <c r="U82" s="86"/>
      <c r="V82" s="86"/>
      <c r="W82" s="133"/>
      <c r="X82" s="133"/>
      <c r="Y82" s="133"/>
      <c r="Z82" s="133"/>
      <c r="AA82" s="133"/>
      <c r="AB82" s="133"/>
      <c r="AC82" s="133"/>
      <c r="AD82" s="156"/>
      <c r="AE82" s="133">
        <v>0.63453870000000001</v>
      </c>
      <c r="AF82" s="133">
        <v>0.57935627000000001</v>
      </c>
      <c r="AG82" s="133">
        <v>0.53858097999999999</v>
      </c>
      <c r="AH82" s="133">
        <v>0.49173666999999999</v>
      </c>
      <c r="AI82" s="133">
        <v>0.44468233000000001</v>
      </c>
      <c r="AJ82" s="133">
        <v>0.41876105000000002</v>
      </c>
      <c r="AK82" s="133">
        <v>0.39954497999999999</v>
      </c>
      <c r="AL82" s="133">
        <v>0.37571693</v>
      </c>
      <c r="AM82" s="133">
        <v>0.35310075000000002</v>
      </c>
      <c r="AN82" s="133">
        <v>0.33689999999999998</v>
      </c>
      <c r="AO82" s="133">
        <v>0.3145</v>
      </c>
      <c r="AP82" s="133">
        <v>0.315</v>
      </c>
      <c r="AQ82" s="133">
        <v>0.31</v>
      </c>
      <c r="AR82" s="133">
        <v>0.28699999999999998</v>
      </c>
      <c r="AS82" s="133"/>
      <c r="AT82" s="86"/>
      <c r="AU82" s="88"/>
      <c r="AV82" s="88"/>
      <c r="AW82" s="88"/>
      <c r="AX82" s="88"/>
      <c r="AY82" s="88"/>
      <c r="AZ82" s="88"/>
      <c r="BA82" s="88"/>
      <c r="BB82" s="152"/>
    </row>
    <row r="83" spans="1:54" ht="12.75" customHeight="1">
      <c r="A83" s="75" t="s">
        <v>552</v>
      </c>
      <c r="B83" s="88" t="s">
        <v>564</v>
      </c>
      <c r="D83" s="140" t="s">
        <v>554</v>
      </c>
      <c r="E83" s="77" t="str">
        <f>IF(Menu!$G$10="Português",A83,B83)</f>
        <v>3T23</v>
      </c>
      <c r="F83" s="141">
        <v>0.25</v>
      </c>
      <c r="G83" s="175">
        <v>0.84073200000000003</v>
      </c>
      <c r="H83" s="93">
        <v>0.84073200000000003</v>
      </c>
      <c r="I83" s="93">
        <v>0.84109999999999996</v>
      </c>
      <c r="J83" s="93">
        <v>0.84854700000000005</v>
      </c>
      <c r="K83" s="93">
        <v>0.841673</v>
      </c>
      <c r="L83" s="93">
        <v>0.82709500000000002</v>
      </c>
      <c r="M83" s="93">
        <v>0.79255799999999998</v>
      </c>
      <c r="N83" s="93">
        <v>0.74797100000000005</v>
      </c>
      <c r="O83" s="93">
        <v>0.68332099999999996</v>
      </c>
      <c r="P83" s="93">
        <v>0.59030300000000002</v>
      </c>
      <c r="Q83" s="93">
        <v>0.48133100000000001</v>
      </c>
      <c r="R83" s="93">
        <v>0.33847899999999997</v>
      </c>
      <c r="S83" s="93"/>
      <c r="T83" s="93"/>
      <c r="U83" s="86"/>
      <c r="V83" s="86"/>
      <c r="W83" s="133"/>
      <c r="X83" s="133"/>
      <c r="Y83" s="133"/>
      <c r="Z83" s="133"/>
      <c r="AA83" s="133"/>
      <c r="AB83" s="133"/>
      <c r="AC83" s="133"/>
      <c r="AD83" s="156"/>
      <c r="AE83" s="133">
        <v>1</v>
      </c>
      <c r="AF83" s="133">
        <v>1</v>
      </c>
      <c r="AG83" s="133">
        <v>0.92347464999999995</v>
      </c>
      <c r="AH83" s="133">
        <v>0.91852867999999999</v>
      </c>
      <c r="AI83" s="133">
        <v>0.88628408000000003</v>
      </c>
      <c r="AJ83" s="133">
        <v>0.85854571000000002</v>
      </c>
      <c r="AK83" s="133">
        <v>0.83076404000000004</v>
      </c>
      <c r="AL83" s="133">
        <v>0.82200658999999998</v>
      </c>
      <c r="AM83" s="133">
        <v>0.80581820000000004</v>
      </c>
      <c r="AN83" s="133">
        <v>0.80030000000000001</v>
      </c>
      <c r="AO83" s="133">
        <v>0.80089999999999995</v>
      </c>
      <c r="AP83" s="133">
        <v>0.82350000000000001</v>
      </c>
      <c r="AQ83" s="133"/>
      <c r="AR83" s="133"/>
      <c r="AS83" s="133"/>
      <c r="AT83" s="86"/>
      <c r="AU83" s="88"/>
      <c r="AV83" s="88"/>
      <c r="AW83" s="88"/>
      <c r="AX83" s="88"/>
      <c r="AY83" s="88"/>
      <c r="AZ83" s="88"/>
      <c r="BA83" s="88"/>
      <c r="BB83" s="152"/>
    </row>
    <row r="84" spans="1:54" ht="12.75" customHeight="1">
      <c r="A84" s="75" t="s">
        <v>552</v>
      </c>
      <c r="B84" s="88" t="s">
        <v>564</v>
      </c>
      <c r="D84" s="140" t="s">
        <v>555</v>
      </c>
      <c r="E84" s="77" t="str">
        <f>IF(Menu!$G$10="Português",A84,B84)</f>
        <v>3T23</v>
      </c>
      <c r="F84" s="141">
        <v>0.65</v>
      </c>
      <c r="G84" s="175">
        <v>0.88447600000000004</v>
      </c>
      <c r="H84" s="93">
        <v>0.89139999999999997</v>
      </c>
      <c r="I84" s="93">
        <v>0.90742599999999995</v>
      </c>
      <c r="J84" s="93">
        <v>0.90538099999999999</v>
      </c>
      <c r="K84" s="93">
        <v>0.90561899999999995</v>
      </c>
      <c r="L84" s="93">
        <v>0.92931299999999994</v>
      </c>
      <c r="M84" s="93">
        <v>0.92397899999999999</v>
      </c>
      <c r="N84" s="93">
        <v>0.91261099999999995</v>
      </c>
      <c r="O84" s="93">
        <v>0.90786999999999995</v>
      </c>
      <c r="P84" s="93">
        <v>0.87677000000000005</v>
      </c>
      <c r="Q84" s="93">
        <v>0.73398200000000002</v>
      </c>
      <c r="R84" s="93">
        <v>0.49207099999999898</v>
      </c>
      <c r="S84" s="93"/>
      <c r="T84" s="93"/>
      <c r="U84" s="86"/>
      <c r="V84" s="86"/>
      <c r="W84" s="133"/>
      <c r="X84" s="133"/>
      <c r="Y84" s="133"/>
      <c r="Z84" s="133"/>
      <c r="AA84" s="133"/>
      <c r="AB84" s="133"/>
      <c r="AC84" s="133"/>
      <c r="AD84" s="156"/>
      <c r="AE84" s="133">
        <v>0.83837658999999998</v>
      </c>
      <c r="AF84" s="133">
        <v>0.78675267999999998</v>
      </c>
      <c r="AG84" s="133">
        <v>0.73517814999999997</v>
      </c>
      <c r="AH84" s="133">
        <v>0.67228102999999995</v>
      </c>
      <c r="AI84" s="133">
        <v>0.59242172999999998</v>
      </c>
      <c r="AJ84" s="133">
        <v>0.53109426999999998</v>
      </c>
      <c r="AK84" s="133">
        <v>0.46375621</v>
      </c>
      <c r="AL84" s="133">
        <v>0.39192745000000001</v>
      </c>
      <c r="AM84" s="133">
        <v>0.34544717000000003</v>
      </c>
      <c r="AN84" s="133">
        <v>0.31009999999999999</v>
      </c>
      <c r="AO84" s="133">
        <v>0.27729999999999999</v>
      </c>
      <c r="AP84" s="133">
        <v>0.26729999999999998</v>
      </c>
      <c r="AQ84" s="133"/>
      <c r="AR84" s="133"/>
      <c r="AS84" s="133"/>
      <c r="AT84" s="86"/>
      <c r="AU84" s="88"/>
      <c r="AV84" s="88"/>
      <c r="AW84" s="88"/>
      <c r="AX84" s="88"/>
      <c r="AY84" s="88"/>
      <c r="AZ84" s="88"/>
      <c r="BA84" s="88"/>
      <c r="BB84" s="152"/>
    </row>
    <row r="85" spans="1:54" ht="12.75" customHeight="1">
      <c r="A85" s="75" t="s">
        <v>552</v>
      </c>
      <c r="B85" s="88" t="s">
        <v>564</v>
      </c>
      <c r="D85" s="140" t="s">
        <v>556</v>
      </c>
      <c r="E85" s="77" t="str">
        <f>IF(Menu!$G$10="Português",A85,B85)</f>
        <v>3T23</v>
      </c>
      <c r="F85" s="141">
        <v>1</v>
      </c>
      <c r="G85" s="175">
        <v>0.82636299999999996</v>
      </c>
      <c r="H85" s="93">
        <v>0.82636299999999996</v>
      </c>
      <c r="I85" s="93">
        <v>0.78252999999999995</v>
      </c>
      <c r="J85" s="93">
        <v>0.663269</v>
      </c>
      <c r="K85" s="93">
        <v>0.663269</v>
      </c>
      <c r="L85" s="93">
        <v>0.62360599999999999</v>
      </c>
      <c r="M85" s="93">
        <v>0.62360599999999999</v>
      </c>
      <c r="N85" s="93">
        <v>0.66629400000000005</v>
      </c>
      <c r="O85" s="93">
        <v>0.66629400000000005</v>
      </c>
      <c r="P85" s="93">
        <v>0.66629400000000005</v>
      </c>
      <c r="Q85" s="93">
        <v>0.66401600000000005</v>
      </c>
      <c r="R85" s="93">
        <v>0.54650900000000002</v>
      </c>
      <c r="S85" s="93"/>
      <c r="T85" s="93"/>
      <c r="U85" s="86"/>
      <c r="V85" s="86"/>
      <c r="W85" s="133"/>
      <c r="X85" s="133"/>
      <c r="Y85" s="133"/>
      <c r="Z85" s="133"/>
      <c r="AA85" s="133"/>
      <c r="AB85" s="133"/>
      <c r="AC85" s="133"/>
      <c r="AD85" s="156"/>
      <c r="AE85" s="133">
        <v>0.81772022</v>
      </c>
      <c r="AF85" s="133">
        <v>0.77151223999999996</v>
      </c>
      <c r="AG85" s="133">
        <v>0.74522487999999998</v>
      </c>
      <c r="AH85" s="133">
        <v>0.71654839000000004</v>
      </c>
      <c r="AI85" s="133">
        <v>0.66628229000000005</v>
      </c>
      <c r="AJ85" s="133">
        <v>0.62905865000000005</v>
      </c>
      <c r="AK85" s="133">
        <v>0.59605182000000001</v>
      </c>
      <c r="AL85" s="133">
        <v>0.55376287999999996</v>
      </c>
      <c r="AM85" s="133">
        <v>0.52010745000000003</v>
      </c>
      <c r="AN85" s="133">
        <v>0.50600000000000001</v>
      </c>
      <c r="AO85" s="133">
        <v>0.49719999999999998</v>
      </c>
      <c r="AP85" s="133">
        <v>0.49340000000000001</v>
      </c>
      <c r="AQ85" s="133"/>
      <c r="AR85" s="133"/>
      <c r="AS85" s="133"/>
      <c r="AT85" s="86"/>
      <c r="AU85" s="88"/>
      <c r="AV85" s="88"/>
      <c r="AW85" s="88"/>
      <c r="AX85" s="88"/>
      <c r="AY85" s="88"/>
      <c r="AZ85" s="88"/>
      <c r="BA85" s="88"/>
      <c r="BB85" s="152"/>
    </row>
    <row r="86" spans="1:54" ht="12.75" customHeight="1">
      <c r="A86" s="75" t="s">
        <v>561</v>
      </c>
      <c r="B86" s="88" t="s">
        <v>563</v>
      </c>
      <c r="D86" s="140" t="s">
        <v>560</v>
      </c>
      <c r="E86" s="77" t="str">
        <f>IF(Menu!$G$10="Português",A86,B86)</f>
        <v>4T23</v>
      </c>
      <c r="F86" s="141">
        <v>0.5</v>
      </c>
      <c r="G86" s="175">
        <v>0.78393000000000002</v>
      </c>
      <c r="H86" s="93">
        <v>0.78360600000000002</v>
      </c>
      <c r="I86" s="93">
        <v>0.76033799999999996</v>
      </c>
      <c r="J86" s="93">
        <v>0.76033600000000001</v>
      </c>
      <c r="K86" s="93">
        <v>0.75611600000000001</v>
      </c>
      <c r="L86" s="93">
        <v>0.75212299999999999</v>
      </c>
      <c r="M86" s="93">
        <v>0.73336500000000004</v>
      </c>
      <c r="N86" s="93">
        <v>0.72909000000000002</v>
      </c>
      <c r="O86" s="93">
        <v>0.71644600000000003</v>
      </c>
      <c r="P86" s="93">
        <v>0.70855400000000002</v>
      </c>
      <c r="Q86" s="93">
        <v>0.65643200000000101</v>
      </c>
      <c r="R86" s="93"/>
      <c r="S86" s="93"/>
      <c r="T86" s="93"/>
      <c r="U86" s="86"/>
      <c r="V86" s="86"/>
      <c r="W86" s="133"/>
      <c r="X86" s="133"/>
      <c r="Y86" s="133"/>
      <c r="Z86" s="133"/>
      <c r="AA86" s="133"/>
      <c r="AB86" s="133"/>
      <c r="AC86" s="133"/>
      <c r="AD86" s="156"/>
      <c r="AE86" s="133">
        <v>1</v>
      </c>
      <c r="AF86" s="133">
        <v>0.95217143999999998</v>
      </c>
      <c r="AG86" s="133">
        <v>0.90484856000000002</v>
      </c>
      <c r="AH86" s="133">
        <v>0.83546390000000004</v>
      </c>
      <c r="AI86" s="133">
        <v>0.78128204000000001</v>
      </c>
      <c r="AJ86" s="133">
        <v>0.71549890999999999</v>
      </c>
      <c r="AK86" s="133">
        <v>0.65050562000000001</v>
      </c>
      <c r="AL86" s="133">
        <v>0.60864180000000001</v>
      </c>
      <c r="AM86" s="133">
        <v>0.58309995000000003</v>
      </c>
      <c r="AN86" s="133">
        <v>0.55759999999999998</v>
      </c>
      <c r="AO86" s="133">
        <v>0.55569999999999997</v>
      </c>
      <c r="AP86" s="133"/>
      <c r="AQ86" s="133"/>
      <c r="AR86" s="133"/>
      <c r="AS86" s="133"/>
      <c r="AT86" s="86"/>
      <c r="AU86" s="88"/>
      <c r="AV86" s="88"/>
      <c r="AW86" s="88"/>
      <c r="AX86" s="88"/>
      <c r="AY86" s="88"/>
      <c r="AZ86" s="88"/>
      <c r="BA86" s="88"/>
      <c r="BB86" s="152"/>
    </row>
    <row r="87" spans="1:54" ht="12.75" customHeight="1">
      <c r="A87" s="75" t="s">
        <v>561</v>
      </c>
      <c r="B87" s="88" t="s">
        <v>563</v>
      </c>
      <c r="D87" s="140" t="s">
        <v>562</v>
      </c>
      <c r="E87" s="77" t="str">
        <f>IF(Menu!$G$10="Português",A87,B87)</f>
        <v>4T23</v>
      </c>
      <c r="F87" s="141">
        <v>0.5</v>
      </c>
      <c r="G87" s="175">
        <v>0.99597000000000002</v>
      </c>
      <c r="H87" s="93">
        <v>0.99597000000000002</v>
      </c>
      <c r="I87" s="93">
        <v>0.99597000000000002</v>
      </c>
      <c r="J87" s="93">
        <v>0.99597000000000002</v>
      </c>
      <c r="K87" s="93">
        <v>0.99597000000000002</v>
      </c>
      <c r="L87" s="93">
        <v>0.99597000000000002</v>
      </c>
      <c r="M87" s="93">
        <v>0.99597000000000002</v>
      </c>
      <c r="N87" s="93">
        <v>0.99597000000000002</v>
      </c>
      <c r="O87" s="93">
        <v>0.99597000000000002</v>
      </c>
      <c r="P87" s="93">
        <v>0.99597000000000002</v>
      </c>
      <c r="Q87" s="93">
        <v>0.99597000000000002</v>
      </c>
      <c r="R87" s="93"/>
      <c r="S87" s="93"/>
      <c r="T87" s="93"/>
      <c r="U87" s="86"/>
      <c r="V87" s="86"/>
      <c r="W87" s="133"/>
      <c r="X87" s="133"/>
      <c r="Y87" s="133"/>
      <c r="Z87" s="133"/>
      <c r="AA87" s="133"/>
      <c r="AB87" s="133"/>
      <c r="AC87" s="133"/>
      <c r="AD87" s="156"/>
      <c r="AE87" s="133">
        <v>0.95811077</v>
      </c>
      <c r="AF87" s="133">
        <v>0.91539923999999995</v>
      </c>
      <c r="AG87" s="133">
        <v>0.88790749000000002</v>
      </c>
      <c r="AH87" s="133">
        <v>0.82579738999999996</v>
      </c>
      <c r="AI87" s="133">
        <v>0.74052962</v>
      </c>
      <c r="AJ87" s="133">
        <v>0.66264308000000005</v>
      </c>
      <c r="AK87" s="133">
        <v>0.59864846000000005</v>
      </c>
      <c r="AL87" s="133">
        <v>0.53978369000000004</v>
      </c>
      <c r="AM87" s="133">
        <v>0.47598471999999997</v>
      </c>
      <c r="AN87" s="133">
        <v>0.46879999999999999</v>
      </c>
      <c r="AO87" s="133">
        <v>0.4582</v>
      </c>
      <c r="AP87" s="133"/>
      <c r="AQ87" s="133"/>
      <c r="AR87" s="133"/>
      <c r="AS87" s="133"/>
      <c r="AT87" s="86"/>
      <c r="AU87" s="88"/>
      <c r="AV87" s="88"/>
      <c r="AW87" s="88"/>
      <c r="AX87" s="88"/>
      <c r="AY87" s="88"/>
      <c r="AZ87" s="88"/>
      <c r="BA87" s="88"/>
      <c r="BB87" s="152"/>
    </row>
    <row r="88" spans="1:54" ht="12.5" customHeight="1">
      <c r="A88" s="75" t="s">
        <v>565</v>
      </c>
      <c r="B88" s="88" t="s">
        <v>572</v>
      </c>
      <c r="D88" s="140" t="s">
        <v>566</v>
      </c>
      <c r="E88" s="77" t="str">
        <f>IF(Menu!$G$10="Português",A88,B88)</f>
        <v>1T24</v>
      </c>
      <c r="F88" s="141">
        <v>1</v>
      </c>
      <c r="G88" s="175">
        <v>0.72553100000000004</v>
      </c>
      <c r="H88" s="93">
        <v>0.72553100000000004</v>
      </c>
      <c r="I88" s="93">
        <v>0.69294900000000004</v>
      </c>
      <c r="J88" s="93">
        <v>0.70300399999999996</v>
      </c>
      <c r="K88" s="93">
        <v>0.70256600000000002</v>
      </c>
      <c r="L88" s="93">
        <v>0.62178599999999995</v>
      </c>
      <c r="M88" s="93">
        <v>0.62178599999999995</v>
      </c>
      <c r="N88" s="93">
        <v>0.578565</v>
      </c>
      <c r="O88" s="93">
        <v>0.53569</v>
      </c>
      <c r="P88" s="93">
        <v>0.49360300000000001</v>
      </c>
      <c r="Q88" s="93"/>
      <c r="R88" s="93"/>
      <c r="S88" s="93"/>
      <c r="T88" s="93"/>
      <c r="U88" s="86"/>
      <c r="V88" s="86"/>
      <c r="W88" s="133"/>
      <c r="X88" s="133"/>
      <c r="Y88" s="133"/>
      <c r="Z88" s="133"/>
      <c r="AA88" s="133"/>
      <c r="AB88" s="133"/>
      <c r="AC88" s="133"/>
      <c r="AD88" s="156"/>
      <c r="AE88" s="133">
        <v>0.73778630999999995</v>
      </c>
      <c r="AF88" s="133">
        <v>0.64728006000000005</v>
      </c>
      <c r="AG88" s="133">
        <v>0.57377935000000002</v>
      </c>
      <c r="AH88" s="133">
        <v>0.46737859999999998</v>
      </c>
      <c r="AI88" s="133">
        <v>0.37758660999999999</v>
      </c>
      <c r="AJ88" s="133">
        <v>0.30315695999999998</v>
      </c>
      <c r="AK88" s="133">
        <v>0.25068848999999999</v>
      </c>
      <c r="AL88" s="133">
        <v>0.22377104</v>
      </c>
      <c r="AM88" s="133">
        <v>0.19289769000000001</v>
      </c>
      <c r="AN88" s="133">
        <v>0.1774</v>
      </c>
      <c r="AO88" s="133"/>
      <c r="AP88" s="133"/>
      <c r="AQ88" s="133"/>
      <c r="AR88" s="133"/>
      <c r="AS88" s="133"/>
      <c r="AT88" s="86"/>
      <c r="AU88" s="88"/>
      <c r="AV88" s="88"/>
      <c r="AW88" s="88"/>
      <c r="AX88" s="88"/>
      <c r="AY88" s="88"/>
      <c r="AZ88" s="88"/>
      <c r="BA88" s="88"/>
      <c r="BB88" s="152"/>
    </row>
    <row r="89" spans="1:54" ht="12.75" customHeight="1">
      <c r="A89" s="75" t="s">
        <v>565</v>
      </c>
      <c r="B89" s="88" t="s">
        <v>572</v>
      </c>
      <c r="D89" s="140" t="s">
        <v>567</v>
      </c>
      <c r="E89" s="77" t="str">
        <f>IF(Menu!$G$10="Português",A89,B89)</f>
        <v>1T24</v>
      </c>
      <c r="F89" s="141">
        <v>1</v>
      </c>
      <c r="G89" s="175">
        <v>0.74233300000000002</v>
      </c>
      <c r="H89" s="93">
        <v>0.74233300000000002</v>
      </c>
      <c r="I89" s="93">
        <v>0.71551799999999999</v>
      </c>
      <c r="J89" s="93">
        <v>0.68996400000000002</v>
      </c>
      <c r="K89" s="93">
        <v>0.66226399999999996</v>
      </c>
      <c r="L89" s="93">
        <v>0.54128299999999996</v>
      </c>
      <c r="M89" s="93">
        <v>0.41054099999999999</v>
      </c>
      <c r="N89" s="93">
        <v>0.38319300000000001</v>
      </c>
      <c r="O89" s="93">
        <v>0.38319300000000001</v>
      </c>
      <c r="P89" s="93">
        <v>0.32692399999999999</v>
      </c>
      <c r="Q89" s="93"/>
      <c r="R89" s="93"/>
      <c r="S89" s="93"/>
      <c r="T89" s="93"/>
      <c r="U89" s="86"/>
      <c r="V89" s="86"/>
      <c r="W89" s="133"/>
      <c r="X89" s="133"/>
      <c r="Y89" s="133"/>
      <c r="Z89" s="133"/>
      <c r="AA89" s="133"/>
      <c r="AB89" s="133"/>
      <c r="AC89" s="133"/>
      <c r="AD89" s="156"/>
      <c r="AE89" s="133">
        <v>0.53688985</v>
      </c>
      <c r="AF89" s="133">
        <v>0.49025069999999998</v>
      </c>
      <c r="AG89" s="133">
        <v>0.45644129999999999</v>
      </c>
      <c r="AH89" s="133">
        <v>0.41135896</v>
      </c>
      <c r="AI89" s="133">
        <v>0.37000737</v>
      </c>
      <c r="AJ89" s="133">
        <v>0.34247076999999998</v>
      </c>
      <c r="AK89" s="133">
        <v>0.31771143000000002</v>
      </c>
      <c r="AL89" s="133">
        <v>0.30512300999999997</v>
      </c>
      <c r="AM89" s="133">
        <v>0.30002543999999998</v>
      </c>
      <c r="AN89" s="133">
        <v>0.27810000000000001</v>
      </c>
      <c r="AO89" s="133"/>
      <c r="AP89" s="133"/>
      <c r="AQ89" s="133"/>
      <c r="AR89" s="133"/>
      <c r="AS89" s="133"/>
      <c r="AT89" s="86"/>
      <c r="AU89" s="88"/>
      <c r="AV89" s="88"/>
      <c r="AW89" s="88"/>
      <c r="AX89" s="88"/>
      <c r="AY89" s="88"/>
      <c r="AZ89" s="88"/>
      <c r="BA89" s="88"/>
      <c r="BB89" s="152"/>
    </row>
    <row r="90" spans="1:54" ht="12.5" customHeight="1">
      <c r="A90" s="75" t="s">
        <v>569</v>
      </c>
      <c r="B90" s="88" t="s">
        <v>573</v>
      </c>
      <c r="D90" s="140" t="s">
        <v>571</v>
      </c>
      <c r="E90" s="77" t="str">
        <f>IF(Menu!$G$10="Português",A90,B90)</f>
        <v>3T24</v>
      </c>
      <c r="F90" s="141">
        <v>1</v>
      </c>
      <c r="G90" s="175">
        <v>0.64912280701754388</v>
      </c>
      <c r="H90" s="93">
        <v>0.60526315789473684</v>
      </c>
      <c r="I90" s="93">
        <v>0.57894736842105265</v>
      </c>
      <c r="J90" s="93">
        <v>0.53508771929824561</v>
      </c>
      <c r="K90" s="93">
        <v>0.51754385964912286</v>
      </c>
      <c r="L90" s="93">
        <v>0.3771929824561403</v>
      </c>
      <c r="M90" s="93">
        <v>0.36842105263157898</v>
      </c>
      <c r="N90" s="93">
        <v>0.32456140350877194</v>
      </c>
      <c r="O90" s="93"/>
      <c r="P90" s="93"/>
      <c r="Q90" s="93"/>
      <c r="R90" s="93"/>
      <c r="S90" s="93"/>
      <c r="T90" s="93"/>
      <c r="U90" s="86"/>
      <c r="V90" s="86"/>
      <c r="W90" s="133"/>
      <c r="X90" s="133"/>
      <c r="Y90" s="133"/>
      <c r="Z90" s="133"/>
      <c r="AA90" s="133"/>
      <c r="AB90" s="133"/>
      <c r="AC90" s="133"/>
      <c r="AD90" s="156"/>
      <c r="AE90" s="133">
        <v>0.91713085000000005</v>
      </c>
      <c r="AF90" s="133">
        <v>0.87369143999999999</v>
      </c>
      <c r="AG90" s="133">
        <v>0.82306398999999997</v>
      </c>
      <c r="AH90" s="133">
        <v>0.7460021</v>
      </c>
      <c r="AI90" s="133">
        <v>0.64718187999999999</v>
      </c>
      <c r="AJ90" s="133">
        <v>0.57027844000000005</v>
      </c>
      <c r="AK90" s="133">
        <v>0.5109146</v>
      </c>
      <c r="AL90" s="133">
        <v>0.46792918</v>
      </c>
      <c r="AM90" s="133"/>
      <c r="AN90" s="133"/>
      <c r="AO90" s="133"/>
      <c r="AP90" s="133"/>
      <c r="AQ90" s="133"/>
      <c r="AR90" s="133"/>
      <c r="AS90" s="133"/>
      <c r="AT90" s="86"/>
      <c r="AU90" s="88"/>
      <c r="AV90" s="88"/>
      <c r="AW90" s="88"/>
      <c r="AX90" s="88"/>
      <c r="AY90" s="88"/>
      <c r="AZ90" s="88"/>
      <c r="BA90" s="88"/>
      <c r="BB90" s="152"/>
    </row>
    <row r="91" spans="1:54" ht="12.75" customHeight="1">
      <c r="A91" s="75" t="s">
        <v>569</v>
      </c>
      <c r="B91" s="88" t="s">
        <v>573</v>
      </c>
      <c r="D91" s="140" t="s">
        <v>568</v>
      </c>
      <c r="E91" s="77" t="str">
        <f>IF(Menu!$G$10="Português",A91,B91)</f>
        <v>3T24</v>
      </c>
      <c r="F91" s="141">
        <v>1</v>
      </c>
      <c r="G91" s="175">
        <v>0.82532399999999995</v>
      </c>
      <c r="H91" s="93">
        <v>0.80898899999999996</v>
      </c>
      <c r="I91" s="93">
        <v>0.80675399999999997</v>
      </c>
      <c r="J91" s="93">
        <v>0.80344099999999996</v>
      </c>
      <c r="K91" s="93">
        <v>0.77397800000000005</v>
      </c>
      <c r="L91" s="93">
        <v>0.64329800000000004</v>
      </c>
      <c r="M91" s="93">
        <v>0.62375800000000003</v>
      </c>
      <c r="N91" s="93">
        <v>0.62375800000000003</v>
      </c>
      <c r="O91" s="93"/>
      <c r="P91" s="93"/>
      <c r="Q91" s="93"/>
      <c r="R91" s="93"/>
      <c r="S91" s="93"/>
      <c r="T91" s="93"/>
      <c r="U91" s="86"/>
      <c r="V91" s="86"/>
      <c r="W91" s="133"/>
      <c r="X91" s="133"/>
      <c r="Y91" s="133"/>
      <c r="Z91" s="133"/>
      <c r="AA91" s="133"/>
      <c r="AB91" s="133"/>
      <c r="AC91" s="133"/>
      <c r="AD91" s="156"/>
      <c r="AE91" s="133">
        <v>0.75112787999999997</v>
      </c>
      <c r="AF91" s="133">
        <v>0.6681916</v>
      </c>
      <c r="AG91" s="133">
        <v>0.60396788000000001</v>
      </c>
      <c r="AH91" s="133">
        <v>0.51766807000000004</v>
      </c>
      <c r="AI91" s="133">
        <v>0.44371189</v>
      </c>
      <c r="AJ91" s="133">
        <v>0.36318405999999998</v>
      </c>
      <c r="AK91" s="133">
        <v>0.33113877000000003</v>
      </c>
      <c r="AL91" s="133">
        <v>0.27478048999999999</v>
      </c>
      <c r="AM91" s="133"/>
      <c r="AN91" s="133"/>
      <c r="AO91" s="133"/>
      <c r="AP91" s="133"/>
      <c r="AQ91" s="133"/>
      <c r="AR91" s="133"/>
      <c r="AS91" s="133"/>
      <c r="AT91" s="86"/>
      <c r="AU91" s="88"/>
      <c r="AV91" s="88"/>
      <c r="AW91" s="88"/>
      <c r="AX91" s="88"/>
      <c r="AY91" s="88"/>
      <c r="AZ91" s="88"/>
      <c r="BA91" s="88"/>
      <c r="BB91" s="152"/>
    </row>
    <row r="92" spans="1:54" ht="12.5" customHeight="1">
      <c r="A92" s="75" t="s">
        <v>569</v>
      </c>
      <c r="B92" s="88" t="s">
        <v>573</v>
      </c>
      <c r="D92" s="140" t="s">
        <v>570</v>
      </c>
      <c r="E92" s="77" t="str">
        <f>IF(Menu!$G$10="Português",A92,B92)</f>
        <v>3T24</v>
      </c>
      <c r="F92" s="141">
        <v>0.5</v>
      </c>
      <c r="G92" s="175">
        <v>0.78581999999999996</v>
      </c>
      <c r="H92" s="93">
        <v>0.79466999999999999</v>
      </c>
      <c r="I92" s="93">
        <v>0.66378000000000004</v>
      </c>
      <c r="J92" s="93">
        <v>0.66378000000000004</v>
      </c>
      <c r="K92" s="93">
        <v>0.63702499999999995</v>
      </c>
      <c r="L92" s="93">
        <v>0.47051599999999999</v>
      </c>
      <c r="M92" s="93">
        <v>0.46841300000000002</v>
      </c>
      <c r="N92" s="93">
        <v>0.424485</v>
      </c>
      <c r="O92" s="93"/>
      <c r="P92" s="93"/>
      <c r="Q92" s="93"/>
      <c r="R92" s="93"/>
      <c r="S92" s="93"/>
      <c r="T92" s="93"/>
      <c r="U92" s="86"/>
      <c r="V92" s="86"/>
      <c r="W92" s="133"/>
      <c r="X92" s="133"/>
      <c r="Y92" s="133"/>
      <c r="Z92" s="133"/>
      <c r="AA92" s="133"/>
      <c r="AB92" s="133"/>
      <c r="AC92" s="133"/>
      <c r="AD92" s="156"/>
      <c r="AE92" s="133">
        <v>0.76541579999999998</v>
      </c>
      <c r="AF92" s="133">
        <v>0.71559463999999995</v>
      </c>
      <c r="AG92" s="133">
        <v>0.66387048000000004</v>
      </c>
      <c r="AH92" s="133">
        <v>0.59542256000000005</v>
      </c>
      <c r="AI92" s="133">
        <v>0.51971128</v>
      </c>
      <c r="AJ92" s="133">
        <v>0.46257967999999999</v>
      </c>
      <c r="AK92" s="133">
        <v>0.43546406999999998</v>
      </c>
      <c r="AL92" s="133">
        <v>0.40327017999999998</v>
      </c>
      <c r="AM92" s="133"/>
      <c r="AN92" s="133"/>
      <c r="AO92" s="133"/>
      <c r="AP92" s="133"/>
      <c r="AQ92" s="133"/>
      <c r="AR92" s="133"/>
      <c r="AS92" s="133"/>
      <c r="AT92" s="86"/>
      <c r="AU92" s="88"/>
      <c r="AV92" s="88"/>
      <c r="AW92" s="88"/>
      <c r="AX92" s="88"/>
      <c r="AY92" s="88"/>
      <c r="AZ92" s="88"/>
      <c r="BA92" s="88"/>
      <c r="BB92" s="152"/>
    </row>
    <row r="93" spans="1:54" ht="12.75" customHeight="1">
      <c r="A93" s="75" t="s">
        <v>569</v>
      </c>
      <c r="B93" s="88" t="s">
        <v>573</v>
      </c>
      <c r="D93" s="140" t="s">
        <v>579</v>
      </c>
      <c r="E93" s="77" t="str">
        <f>IF(Menu!$G$10="Português",A93,B93)</f>
        <v>3T24</v>
      </c>
      <c r="F93" s="141">
        <v>1</v>
      </c>
      <c r="G93" s="175">
        <v>1</v>
      </c>
      <c r="H93" s="93">
        <v>0.99300699300699302</v>
      </c>
      <c r="I93" s="93">
        <v>0.94405594405594406</v>
      </c>
      <c r="J93" s="93">
        <v>0.88811188811188813</v>
      </c>
      <c r="K93" s="93">
        <v>0.8251748251748251</v>
      </c>
      <c r="L93" s="93">
        <v>0.79720279720279719</v>
      </c>
      <c r="M93" s="93">
        <v>0.79020979020979021</v>
      </c>
      <c r="N93" s="93">
        <v>0.420742</v>
      </c>
      <c r="O93" s="93"/>
      <c r="P93" s="93"/>
      <c r="Q93" s="93"/>
      <c r="R93" s="93"/>
      <c r="S93" s="93"/>
      <c r="T93" s="93"/>
      <c r="U93" s="86"/>
      <c r="V93" s="86"/>
      <c r="W93" s="133"/>
      <c r="X93" s="133"/>
      <c r="Y93" s="133"/>
      <c r="Z93" s="133"/>
      <c r="AA93" s="133"/>
      <c r="AB93" s="133"/>
      <c r="AC93" s="133"/>
      <c r="AD93" s="156"/>
      <c r="AE93" s="133">
        <v>0.57200342999999998</v>
      </c>
      <c r="AF93" s="133">
        <v>0.47931270999999998</v>
      </c>
      <c r="AG93" s="133">
        <v>0.39734477000000001</v>
      </c>
      <c r="AH93" s="133">
        <v>0.31768088999999999</v>
      </c>
      <c r="AI93" s="133">
        <v>0.24941466000000001</v>
      </c>
      <c r="AJ93" s="133">
        <v>0.20422978</v>
      </c>
      <c r="AK93" s="133">
        <v>0.19594584000000001</v>
      </c>
      <c r="AL93" s="133">
        <v>0.17865756999999999</v>
      </c>
      <c r="AM93" s="133"/>
      <c r="AN93" s="133"/>
      <c r="AO93" s="133"/>
      <c r="AP93" s="133"/>
      <c r="AQ93" s="133"/>
      <c r="AR93" s="133"/>
      <c r="AS93" s="133"/>
      <c r="AT93" s="86"/>
      <c r="AU93" s="88"/>
      <c r="AV93" s="88"/>
      <c r="AW93" s="88"/>
      <c r="AX93" s="88"/>
      <c r="AY93" s="88"/>
      <c r="AZ93" s="88"/>
      <c r="BA93" s="88"/>
      <c r="BB93" s="152"/>
    </row>
    <row r="94" spans="1:54" ht="12.5" customHeight="1">
      <c r="A94" s="75" t="s">
        <v>574</v>
      </c>
      <c r="B94" s="88" t="s">
        <v>575</v>
      </c>
      <c r="D94" s="140" t="s">
        <v>576</v>
      </c>
      <c r="E94" s="77" t="str">
        <f>IF(Menu!$G$10="Português",A94,B94)</f>
        <v>4T24</v>
      </c>
      <c r="F94" s="141">
        <v>1</v>
      </c>
      <c r="G94" s="175">
        <v>0.67612499999999998</v>
      </c>
      <c r="H94" s="93">
        <v>0.64583400000000002</v>
      </c>
      <c r="I94" s="93">
        <v>0.58525199999999999</v>
      </c>
      <c r="J94" s="93">
        <v>0.53398999999999996</v>
      </c>
      <c r="K94" s="93">
        <v>0.48855399999999999</v>
      </c>
      <c r="L94" s="93">
        <v>0.36065573770491799</v>
      </c>
      <c r="M94" s="93">
        <v>0.34426229508196726</v>
      </c>
      <c r="N94" s="93"/>
      <c r="O94" s="93"/>
      <c r="P94" s="93"/>
      <c r="Q94" s="93"/>
      <c r="R94" s="93"/>
      <c r="S94" s="93"/>
      <c r="T94" s="93"/>
      <c r="U94" s="86"/>
      <c r="V94" s="86"/>
      <c r="W94" s="133"/>
      <c r="X94" s="133"/>
      <c r="Y94" s="133"/>
      <c r="Z94" s="133"/>
      <c r="AA94" s="133"/>
      <c r="AB94" s="133"/>
      <c r="AC94" s="133"/>
      <c r="AD94" s="156"/>
      <c r="AE94" s="133">
        <v>0.63190212999999995</v>
      </c>
      <c r="AF94" s="133">
        <v>0.57091482000000005</v>
      </c>
      <c r="AG94" s="133">
        <v>0.51909002000000004</v>
      </c>
      <c r="AH94" s="133">
        <v>0.43508338000000002</v>
      </c>
      <c r="AI94" s="133">
        <v>0.38015676999999998</v>
      </c>
      <c r="AJ94" s="133">
        <v>0.32294181</v>
      </c>
      <c r="AK94" s="133">
        <v>0.30335097</v>
      </c>
      <c r="AL94" s="133"/>
      <c r="AM94" s="133"/>
      <c r="AN94" s="133"/>
      <c r="AO94" s="133"/>
      <c r="AP94" s="133"/>
      <c r="AQ94" s="133"/>
      <c r="AR94" s="133"/>
      <c r="AS94" s="133"/>
      <c r="AT94" s="86"/>
      <c r="AU94" s="88"/>
      <c r="AV94" s="88"/>
      <c r="AW94" s="88"/>
      <c r="AX94" s="88"/>
      <c r="AY94" s="88"/>
      <c r="AZ94" s="88"/>
      <c r="BA94" s="88"/>
      <c r="BB94" s="152"/>
    </row>
    <row r="95" spans="1:54" ht="12.5" customHeight="1">
      <c r="A95" s="75" t="s">
        <v>574</v>
      </c>
      <c r="B95" s="88" t="s">
        <v>575</v>
      </c>
      <c r="D95" s="140" t="s">
        <v>577</v>
      </c>
      <c r="E95" s="77" t="str">
        <f>IF(Menu!$G$10="Português",A95,B95)</f>
        <v>4T24</v>
      </c>
      <c r="F95" s="141">
        <v>0.33</v>
      </c>
      <c r="G95" s="175">
        <v>0.94623100000000004</v>
      </c>
      <c r="H95" s="93">
        <v>0.955341</v>
      </c>
      <c r="I95" s="93">
        <v>0.96757899999999997</v>
      </c>
      <c r="J95" s="93">
        <v>0.96757899999999997</v>
      </c>
      <c r="K95" s="93">
        <v>0.96575800000000001</v>
      </c>
      <c r="L95" s="93">
        <v>0.91366906474820142</v>
      </c>
      <c r="M95" s="93">
        <v>0.91366906474820142</v>
      </c>
      <c r="N95" s="93"/>
      <c r="O95" s="93"/>
      <c r="P95" s="93"/>
      <c r="Q95" s="93"/>
      <c r="R95" s="93"/>
      <c r="S95" s="93"/>
      <c r="T95" s="93"/>
      <c r="U95" s="86"/>
      <c r="V95" s="86"/>
      <c r="W95" s="133"/>
      <c r="X95" s="133"/>
      <c r="Y95" s="133"/>
      <c r="Z95" s="133"/>
      <c r="AA95" s="133"/>
      <c r="AB95" s="133"/>
      <c r="AC95" s="133"/>
      <c r="AD95" s="156"/>
      <c r="AE95" s="133">
        <v>0.82135121</v>
      </c>
      <c r="AF95" s="133">
        <v>0.76558081</v>
      </c>
      <c r="AG95" s="133">
        <v>0.70988169000000001</v>
      </c>
      <c r="AH95" s="133">
        <v>0.64424621000000004</v>
      </c>
      <c r="AI95" s="133">
        <v>0.59439430999999998</v>
      </c>
      <c r="AJ95" s="133">
        <v>0.53602713999999996</v>
      </c>
      <c r="AK95" s="133">
        <v>0.52329371000000002</v>
      </c>
      <c r="AL95" s="133"/>
      <c r="AM95" s="133"/>
      <c r="AN95" s="133"/>
      <c r="AO95" s="133"/>
      <c r="AP95" s="133"/>
      <c r="AQ95" s="133"/>
      <c r="AR95" s="133"/>
      <c r="AS95" s="133"/>
      <c r="AT95" s="86"/>
      <c r="AU95" s="88"/>
      <c r="AV95" s="88"/>
      <c r="AW95" s="88"/>
      <c r="AX95" s="88"/>
      <c r="AY95" s="88"/>
      <c r="AZ95" s="88"/>
      <c r="BA95" s="88"/>
      <c r="BB95" s="152"/>
    </row>
    <row r="96" spans="1:54" ht="12.5" customHeight="1">
      <c r="A96" s="75" t="s">
        <v>574</v>
      </c>
      <c r="B96" s="88" t="s">
        <v>575</v>
      </c>
      <c r="D96" s="140" t="s">
        <v>578</v>
      </c>
      <c r="E96" s="77" t="str">
        <f>IF(Menu!$G$10="Português",A96,B96)</f>
        <v>4T24</v>
      </c>
      <c r="F96" s="141">
        <v>0.5</v>
      </c>
      <c r="G96" s="175">
        <v>0.95878399999999997</v>
      </c>
      <c r="H96" s="93">
        <v>0.96036299999999997</v>
      </c>
      <c r="I96" s="93">
        <v>0.96907600000000005</v>
      </c>
      <c r="J96" s="93">
        <v>0.96907600000000005</v>
      </c>
      <c r="K96" s="93">
        <v>0.98570500000000005</v>
      </c>
      <c r="L96" s="93">
        <v>0.98476190476190473</v>
      </c>
      <c r="M96" s="93">
        <v>0.9352380952380952</v>
      </c>
      <c r="N96" s="93"/>
      <c r="O96" s="93"/>
      <c r="P96" s="93"/>
      <c r="Q96" s="93"/>
      <c r="R96" s="93"/>
      <c r="S96" s="93"/>
      <c r="T96" s="93"/>
      <c r="U96" s="86"/>
      <c r="V96" s="86"/>
      <c r="W96" s="133"/>
      <c r="X96" s="133"/>
      <c r="Y96" s="133"/>
      <c r="Z96" s="133"/>
      <c r="AA96" s="133"/>
      <c r="AB96" s="133"/>
      <c r="AC96" s="133"/>
      <c r="AD96" s="156"/>
      <c r="AE96" s="133">
        <v>0.65344389999999997</v>
      </c>
      <c r="AF96" s="133">
        <v>0.60187157999999996</v>
      </c>
      <c r="AG96" s="133">
        <v>0.54442060000000003</v>
      </c>
      <c r="AH96" s="133">
        <v>0.49634857999999998</v>
      </c>
      <c r="AI96" s="133">
        <v>0.44075916999999998</v>
      </c>
      <c r="AJ96" s="133">
        <v>0.41222344</v>
      </c>
      <c r="AK96" s="133">
        <v>0.40906701000000001</v>
      </c>
      <c r="AL96" s="133"/>
      <c r="AM96" s="133"/>
      <c r="AN96" s="133"/>
      <c r="AO96" s="133"/>
      <c r="AP96" s="133"/>
      <c r="AQ96" s="133"/>
      <c r="AR96" s="133"/>
      <c r="AS96" s="133"/>
      <c r="AT96" s="86"/>
      <c r="AU96" s="88"/>
      <c r="AV96" s="88"/>
      <c r="AW96" s="88"/>
      <c r="AX96" s="88"/>
      <c r="AY96" s="88"/>
      <c r="AZ96" s="88"/>
      <c r="BA96" s="88"/>
      <c r="BB96" s="152"/>
    </row>
    <row r="97" spans="1:54" ht="12.5" customHeight="1">
      <c r="A97" s="75" t="s">
        <v>574</v>
      </c>
      <c r="B97" s="88" t="s">
        <v>575</v>
      </c>
      <c r="D97" s="140" t="s">
        <v>580</v>
      </c>
      <c r="E97" s="77" t="str">
        <f>IF(Menu!$G$10="Português",A97,B97)</f>
        <v>4T24</v>
      </c>
      <c r="F97" s="141">
        <v>1</v>
      </c>
      <c r="G97" s="175">
        <v>0.99439775910364148</v>
      </c>
      <c r="H97" s="93">
        <v>0.99719887955182074</v>
      </c>
      <c r="I97" s="93">
        <v>0.97478991596638653</v>
      </c>
      <c r="J97" s="93">
        <v>0.94117647058823528</v>
      </c>
      <c r="K97" s="93">
        <v>0.87114845938375352</v>
      </c>
      <c r="L97" s="93">
        <v>0.78711484593837533</v>
      </c>
      <c r="M97" s="93">
        <v>0.73109243697478998</v>
      </c>
      <c r="N97" s="93"/>
      <c r="O97" s="93"/>
      <c r="P97" s="93"/>
      <c r="Q97" s="93"/>
      <c r="R97" s="93"/>
      <c r="S97" s="93"/>
      <c r="T97" s="93"/>
      <c r="U97" s="86"/>
      <c r="V97" s="86"/>
      <c r="W97" s="133"/>
      <c r="X97" s="133"/>
      <c r="Y97" s="133"/>
      <c r="Z97" s="133"/>
      <c r="AA97" s="133"/>
      <c r="AB97" s="133"/>
      <c r="AC97" s="133"/>
      <c r="AD97" s="156"/>
      <c r="AE97" s="133">
        <v>0.57200342999999998</v>
      </c>
      <c r="AF97" s="133">
        <v>0.47931270999999998</v>
      </c>
      <c r="AG97" s="133">
        <v>0.39734477000000001</v>
      </c>
      <c r="AH97" s="133">
        <v>0.31768088999999999</v>
      </c>
      <c r="AI97" s="133">
        <v>0.24941466000000001</v>
      </c>
      <c r="AJ97" s="133">
        <v>0.20422978</v>
      </c>
      <c r="AK97" s="133">
        <v>0.19594584000000001</v>
      </c>
      <c r="AL97" s="133"/>
      <c r="AM97" s="133"/>
      <c r="AN97" s="133"/>
      <c r="AO97" s="133"/>
      <c r="AP97" s="133"/>
      <c r="AQ97" s="133"/>
      <c r="AR97" s="133"/>
      <c r="AS97" s="133"/>
      <c r="AT97" s="86"/>
      <c r="AU97" s="88"/>
      <c r="AV97" s="88"/>
      <c r="AW97" s="88"/>
      <c r="AX97" s="88"/>
      <c r="AY97" s="88"/>
      <c r="AZ97" s="88"/>
      <c r="BA97" s="88"/>
      <c r="BB97" s="152"/>
    </row>
    <row r="98" spans="1:54" ht="12.5" customHeight="1">
      <c r="A98" s="75" t="s">
        <v>590</v>
      </c>
      <c r="B98" s="88" t="s">
        <v>591</v>
      </c>
      <c r="D98" s="140" t="s">
        <v>592</v>
      </c>
      <c r="E98" s="77" t="str">
        <f>IF(Menu!$G$10="Português",A98,B98)</f>
        <v>2T25</v>
      </c>
      <c r="F98" s="141">
        <v>1</v>
      </c>
      <c r="G98" s="175">
        <v>0.53595499999999996</v>
      </c>
      <c r="H98" s="93">
        <v>0.50810299999999997</v>
      </c>
      <c r="I98" s="93">
        <v>0.43750299999999998</v>
      </c>
      <c r="J98" s="93">
        <v>0.29531499999999999</v>
      </c>
      <c r="K98" s="93">
        <v>0.29531499999999999</v>
      </c>
      <c r="L98" s="93"/>
      <c r="M98" s="93"/>
      <c r="N98" s="93"/>
      <c r="O98" s="93"/>
      <c r="P98" s="93"/>
      <c r="Q98" s="93"/>
      <c r="R98" s="93"/>
      <c r="S98" s="93"/>
      <c r="T98" s="93"/>
      <c r="U98" s="86"/>
      <c r="V98" s="86"/>
      <c r="W98" s="133"/>
      <c r="X98" s="133"/>
      <c r="Y98" s="133"/>
      <c r="Z98" s="133"/>
      <c r="AA98" s="133"/>
      <c r="AB98" s="133"/>
      <c r="AC98" s="133"/>
      <c r="AD98" s="156"/>
      <c r="AE98" s="133">
        <v>0.48437272999999997</v>
      </c>
      <c r="AF98" s="133">
        <v>0.40033300999999999</v>
      </c>
      <c r="AG98" s="133">
        <v>0.36161124</v>
      </c>
      <c r="AH98" s="133">
        <v>0.32634475000000002</v>
      </c>
      <c r="AI98" s="133">
        <v>0.30477863999999999</v>
      </c>
      <c r="AJ98" s="133"/>
      <c r="AK98" s="133"/>
      <c r="AL98" s="133"/>
      <c r="AM98" s="133"/>
      <c r="AN98" s="133"/>
      <c r="AO98" s="133"/>
      <c r="AP98" s="133"/>
      <c r="AQ98" s="133"/>
      <c r="AR98" s="133"/>
      <c r="AS98" s="133"/>
      <c r="AT98" s="86"/>
      <c r="AU98" s="88"/>
      <c r="AV98" s="88"/>
      <c r="AW98" s="88"/>
      <c r="AX98" s="88"/>
      <c r="AY98" s="88"/>
      <c r="AZ98" s="88"/>
      <c r="BA98" s="88"/>
      <c r="BB98" s="152"/>
    </row>
    <row r="99" spans="1:54" ht="12.5" customHeight="1">
      <c r="A99" s="75" t="s">
        <v>590</v>
      </c>
      <c r="B99" s="88" t="s">
        <v>591</v>
      </c>
      <c r="D99" s="140" t="s">
        <v>593</v>
      </c>
      <c r="E99" s="77" t="str">
        <f>IF(Menu!$G$10="Português",A99,B99)</f>
        <v>2T25</v>
      </c>
      <c r="F99" s="141">
        <v>1</v>
      </c>
      <c r="G99" s="175">
        <v>0.596966</v>
      </c>
      <c r="H99" s="93">
        <v>0.57649499999999998</v>
      </c>
      <c r="I99" s="93">
        <v>0.46274999999999999</v>
      </c>
      <c r="J99" s="93">
        <v>0.41215099999999999</v>
      </c>
      <c r="K99" s="93">
        <v>0.32229600000000003</v>
      </c>
      <c r="L99" s="93"/>
      <c r="M99" s="93"/>
      <c r="N99" s="93"/>
      <c r="O99" s="93"/>
      <c r="P99" s="93"/>
      <c r="Q99" s="93"/>
      <c r="R99" s="93"/>
      <c r="S99" s="93"/>
      <c r="T99" s="93"/>
      <c r="U99" s="86"/>
      <c r="V99" s="86"/>
      <c r="W99" s="133"/>
      <c r="X99" s="133"/>
      <c r="Y99" s="133"/>
      <c r="Z99" s="133"/>
      <c r="AA99" s="133"/>
      <c r="AB99" s="133"/>
      <c r="AC99" s="133"/>
      <c r="AD99" s="156"/>
      <c r="AE99" s="133">
        <v>0.34905487000000002</v>
      </c>
      <c r="AF99" s="133">
        <v>0.29405759999999997</v>
      </c>
      <c r="AG99" s="133">
        <v>0.25146256</v>
      </c>
      <c r="AH99" s="133">
        <v>0.2252729</v>
      </c>
      <c r="AI99" s="133">
        <v>0.22769581999999999</v>
      </c>
      <c r="AJ99" s="133"/>
      <c r="AK99" s="133"/>
      <c r="AL99" s="133"/>
      <c r="AM99" s="133"/>
      <c r="AN99" s="133"/>
      <c r="AO99" s="133"/>
      <c r="AP99" s="133"/>
      <c r="AQ99" s="133"/>
      <c r="AR99" s="133"/>
      <c r="AS99" s="133"/>
      <c r="AT99" s="86"/>
      <c r="AU99" s="88"/>
      <c r="AV99" s="88"/>
      <c r="AW99" s="88"/>
      <c r="AX99" s="88"/>
      <c r="AY99" s="88"/>
      <c r="AZ99" s="88"/>
      <c r="BA99" s="88"/>
      <c r="BB99" s="152"/>
    </row>
    <row r="100" spans="1:54" ht="12.5" customHeight="1">
      <c r="A100" s="75" t="s">
        <v>594</v>
      </c>
      <c r="B100" s="88" t="s">
        <v>595</v>
      </c>
      <c r="D100" s="140" t="s">
        <v>596</v>
      </c>
      <c r="E100" s="77" t="str">
        <f>IF(Menu!$G$10="Português",A100,B100)</f>
        <v>3T25</v>
      </c>
      <c r="F100" s="141">
        <v>1</v>
      </c>
      <c r="G100" s="175">
        <v>0.53960300000000005</v>
      </c>
      <c r="H100" s="93">
        <v>0.496197</v>
      </c>
      <c r="I100" s="93">
        <v>0.45785599999999999</v>
      </c>
      <c r="J100" s="93">
        <v>0.41902</v>
      </c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86"/>
      <c r="V100" s="86"/>
      <c r="W100" s="133"/>
      <c r="X100" s="133"/>
      <c r="Y100" s="133"/>
      <c r="Z100" s="133"/>
      <c r="AA100" s="133"/>
      <c r="AB100" s="133"/>
      <c r="AC100" s="133"/>
      <c r="AD100" s="156"/>
      <c r="AE100" s="133">
        <v>0.45163741000000002</v>
      </c>
      <c r="AF100" s="133">
        <v>0.41405227</v>
      </c>
      <c r="AG100" s="133">
        <v>0.38273465000000001</v>
      </c>
      <c r="AH100" s="133">
        <v>0.37291284000000002</v>
      </c>
      <c r="AI100" s="133"/>
      <c r="AJ100" s="133"/>
      <c r="AK100" s="133"/>
      <c r="AL100" s="133"/>
      <c r="AM100" s="133"/>
      <c r="AN100" s="133"/>
      <c r="AO100" s="133"/>
      <c r="AP100" s="133"/>
      <c r="AQ100" s="133"/>
      <c r="AR100" s="133"/>
      <c r="AS100" s="133"/>
      <c r="AT100" s="86"/>
      <c r="AU100" s="88"/>
      <c r="AV100" s="88"/>
      <c r="AW100" s="88"/>
      <c r="AX100" s="88"/>
      <c r="AY100" s="88"/>
      <c r="AZ100" s="88"/>
      <c r="BA100" s="88"/>
      <c r="BB100" s="152"/>
    </row>
    <row r="101" spans="1:54" ht="12.5" customHeight="1">
      <c r="A101" s="75" t="s">
        <v>594</v>
      </c>
      <c r="B101" s="88" t="s">
        <v>595</v>
      </c>
      <c r="D101" s="140" t="s">
        <v>597</v>
      </c>
      <c r="E101" s="77" t="str">
        <f>IF(Menu!$G$10="Português",A101,B101)</f>
        <v>3T25</v>
      </c>
      <c r="F101" s="141">
        <v>1</v>
      </c>
      <c r="G101" s="175">
        <v>0.76666666666666661</v>
      </c>
      <c r="H101" s="93">
        <v>0.67999999999999994</v>
      </c>
      <c r="I101" s="93">
        <v>0.6333333333333333</v>
      </c>
      <c r="J101" s="93">
        <v>0.31863599999999997</v>
      </c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86"/>
      <c r="V101" s="86"/>
      <c r="W101" s="133"/>
      <c r="X101" s="133"/>
      <c r="Y101" s="133"/>
      <c r="Z101" s="133"/>
      <c r="AA101" s="133"/>
      <c r="AB101" s="133"/>
      <c r="AC101" s="133"/>
      <c r="AD101" s="156"/>
      <c r="AE101" s="133">
        <v>0.32029450999999998</v>
      </c>
      <c r="AF101" s="133">
        <v>0.26859830000000001</v>
      </c>
      <c r="AG101" s="133">
        <v>0.22840385999999999</v>
      </c>
      <c r="AH101" s="133">
        <v>0.17306558</v>
      </c>
      <c r="AI101" s="133"/>
      <c r="AJ101" s="133"/>
      <c r="AK101" s="133"/>
      <c r="AL101" s="133"/>
      <c r="AM101" s="133"/>
      <c r="AN101" s="133"/>
      <c r="AO101" s="133"/>
      <c r="AP101" s="133"/>
      <c r="AQ101" s="133"/>
      <c r="AR101" s="133"/>
      <c r="AS101" s="133"/>
      <c r="AT101" s="86"/>
      <c r="AU101" s="88"/>
      <c r="AV101" s="88"/>
      <c r="AW101" s="88"/>
      <c r="AX101" s="88"/>
      <c r="AY101" s="88"/>
      <c r="AZ101" s="88"/>
      <c r="BA101" s="88"/>
      <c r="BB101" s="152"/>
    </row>
    <row r="102" spans="1:54" ht="12.5" customHeight="1">
      <c r="A102" s="75" t="s">
        <v>604</v>
      </c>
      <c r="B102" s="88" t="s">
        <v>605</v>
      </c>
      <c r="D102" s="140" t="s">
        <v>606</v>
      </c>
      <c r="E102" s="77" t="str">
        <f>IF(Menu!$G$10="Português",A102,B102)</f>
        <v>4T25</v>
      </c>
      <c r="F102" s="141">
        <v>1</v>
      </c>
      <c r="G102" s="175">
        <v>0.79444444444444451</v>
      </c>
      <c r="H102" s="93">
        <v>0.66111111111111109</v>
      </c>
      <c r="I102" s="93">
        <v>0.33333333333333337</v>
      </c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86"/>
      <c r="V102" s="86"/>
      <c r="W102" s="133"/>
      <c r="X102" s="133"/>
      <c r="Y102" s="133"/>
      <c r="Z102" s="133"/>
      <c r="AA102" s="133"/>
      <c r="AB102" s="133"/>
      <c r="AC102" s="133"/>
      <c r="AD102" s="156"/>
      <c r="AE102" s="133">
        <v>0.32029450999999998</v>
      </c>
      <c r="AF102" s="133">
        <v>0.26859830000000001</v>
      </c>
      <c r="AG102" s="133">
        <v>0.22840385999999999</v>
      </c>
      <c r="AH102" s="133"/>
      <c r="AI102" s="133"/>
      <c r="AJ102" s="133"/>
      <c r="AK102" s="133"/>
      <c r="AL102" s="133"/>
      <c r="AM102" s="133"/>
      <c r="AN102" s="133"/>
      <c r="AO102" s="133"/>
      <c r="AP102" s="133"/>
      <c r="AQ102" s="133"/>
      <c r="AR102" s="133"/>
      <c r="AS102" s="133"/>
      <c r="AT102" s="86"/>
      <c r="AU102" s="88"/>
      <c r="AV102" s="88"/>
      <c r="AW102" s="88"/>
      <c r="AX102" s="88"/>
      <c r="AY102" s="88"/>
      <c r="AZ102" s="88"/>
      <c r="BA102" s="88"/>
      <c r="BB102" s="152"/>
    </row>
    <row r="103" spans="1:54" ht="12.5" customHeight="1">
      <c r="A103" s="75" t="s">
        <v>604</v>
      </c>
      <c r="B103" s="88" t="s">
        <v>605</v>
      </c>
      <c r="D103" s="140" t="s">
        <v>607</v>
      </c>
      <c r="E103" s="77" t="str">
        <f>IF(Menu!$G$10="Português",A103,B103)</f>
        <v>4T25</v>
      </c>
      <c r="F103" s="141">
        <v>1</v>
      </c>
      <c r="G103" s="175">
        <v>0.796875</v>
      </c>
      <c r="H103" s="93">
        <v>0.76822916666666663</v>
      </c>
      <c r="I103" s="93">
        <v>0.40006999999999998</v>
      </c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86"/>
      <c r="V103" s="86"/>
      <c r="W103" s="133"/>
      <c r="X103" s="133"/>
      <c r="Y103" s="133"/>
      <c r="Z103" s="133"/>
      <c r="AA103" s="133"/>
      <c r="AB103" s="133"/>
      <c r="AC103" s="133"/>
      <c r="AD103" s="156"/>
      <c r="AE103" s="133">
        <v>0.19572307</v>
      </c>
      <c r="AF103" s="133">
        <v>0.18036384</v>
      </c>
      <c r="AG103" s="133">
        <v>0.17812284</v>
      </c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86"/>
      <c r="AU103" s="88"/>
      <c r="AV103" s="88"/>
      <c r="AW103" s="88"/>
      <c r="AX103" s="88"/>
      <c r="AY103" s="88"/>
      <c r="AZ103" s="88"/>
      <c r="BA103" s="88"/>
      <c r="BB103" s="152"/>
    </row>
    <row r="104" spans="1:54" ht="12.5" customHeight="1">
      <c r="A104" s="75" t="s">
        <v>604</v>
      </c>
      <c r="B104" s="88" t="s">
        <v>605</v>
      </c>
      <c r="D104" s="140" t="s">
        <v>608</v>
      </c>
      <c r="E104" s="77" t="str">
        <f>IF(Menu!$G$10="Português",A104,B104)</f>
        <v>4T25</v>
      </c>
      <c r="F104" s="141">
        <v>1</v>
      </c>
      <c r="G104" s="175">
        <v>0.6212471131639723</v>
      </c>
      <c r="H104" s="93">
        <v>0.48486899999999999</v>
      </c>
      <c r="I104" s="93">
        <v>0.39870699999999998</v>
      </c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86"/>
      <c r="V104" s="86"/>
      <c r="W104" s="133"/>
      <c r="X104" s="133"/>
      <c r="Y104" s="133"/>
      <c r="Z104" s="133"/>
      <c r="AA104" s="133"/>
      <c r="AB104" s="133"/>
      <c r="AC104" s="133"/>
      <c r="AD104" s="156"/>
      <c r="AE104" s="133">
        <v>0.31836743000000001</v>
      </c>
      <c r="AF104" s="133">
        <v>0.31257481999999998</v>
      </c>
      <c r="AG104" s="133">
        <v>0.31364980999999997</v>
      </c>
      <c r="AH104" s="133"/>
      <c r="AI104" s="133"/>
      <c r="AJ104" s="133"/>
      <c r="AK104" s="133"/>
      <c r="AL104" s="133"/>
      <c r="AM104" s="133"/>
      <c r="AN104" s="133"/>
      <c r="AO104" s="133"/>
      <c r="AP104" s="133"/>
      <c r="AQ104" s="133"/>
      <c r="AR104" s="133"/>
      <c r="AS104" s="133"/>
      <c r="AT104" s="86"/>
      <c r="AU104" s="88"/>
      <c r="AV104" s="88"/>
      <c r="AW104" s="88"/>
      <c r="AX104" s="88"/>
      <c r="AY104" s="88"/>
      <c r="AZ104" s="88"/>
      <c r="BA104" s="88"/>
      <c r="BB104" s="152"/>
    </row>
    <row r="105" spans="1:54" ht="12.5" customHeight="1">
      <c r="A105" s="75" t="s">
        <v>609</v>
      </c>
      <c r="B105" s="88" t="s">
        <v>610</v>
      </c>
      <c r="D105" s="140" t="s">
        <v>611</v>
      </c>
      <c r="E105" s="77" t="str">
        <f>IF(Menu!$G$10="Português",A105,B105)</f>
        <v>1T26</v>
      </c>
      <c r="F105" s="141">
        <v>1</v>
      </c>
      <c r="G105" s="175">
        <v>0.59365000000000001</v>
      </c>
      <c r="H105" s="93">
        <v>0.56454000000000004</v>
      </c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86"/>
      <c r="V105" s="86"/>
      <c r="W105" s="133"/>
      <c r="X105" s="133"/>
      <c r="Y105" s="133"/>
      <c r="Z105" s="133"/>
      <c r="AA105" s="133"/>
      <c r="AB105" s="133"/>
      <c r="AC105" s="133"/>
      <c r="AD105" s="156"/>
      <c r="AE105" s="133">
        <v>0.34897948000000001</v>
      </c>
      <c r="AF105" s="133">
        <v>0.32205885000000001</v>
      </c>
      <c r="AG105" s="133"/>
      <c r="AH105" s="133"/>
      <c r="AI105" s="133"/>
      <c r="AJ105" s="133"/>
      <c r="AK105" s="133"/>
      <c r="AL105" s="133"/>
      <c r="AM105" s="133"/>
      <c r="AN105" s="133"/>
      <c r="AO105" s="133"/>
      <c r="AP105" s="133"/>
      <c r="AQ105" s="133"/>
      <c r="AR105" s="133"/>
      <c r="AS105" s="133"/>
      <c r="AT105" s="86"/>
      <c r="AU105" s="88"/>
      <c r="AV105" s="88"/>
      <c r="AW105" s="88"/>
      <c r="AX105" s="88"/>
      <c r="AY105" s="88"/>
      <c r="AZ105" s="88"/>
      <c r="BA105" s="88"/>
      <c r="BB105" s="152"/>
    </row>
    <row r="106" spans="1:54" ht="12.5" customHeight="1">
      <c r="A106" s="75" t="s">
        <v>609</v>
      </c>
      <c r="B106" s="88" t="s">
        <v>610</v>
      </c>
      <c r="D106" s="140" t="s">
        <v>612</v>
      </c>
      <c r="E106" s="77" t="str">
        <f>IF(Menu!$G$10="Português",A106,B106)</f>
        <v>1T26</v>
      </c>
      <c r="F106" s="141">
        <v>1</v>
      </c>
      <c r="G106" s="175">
        <v>0.68229166666666674</v>
      </c>
      <c r="H106" s="93">
        <v>0.31770833333333337</v>
      </c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86"/>
      <c r="V106" s="86"/>
      <c r="W106" s="133"/>
      <c r="X106" s="133"/>
      <c r="Y106" s="133"/>
      <c r="Z106" s="133"/>
      <c r="AA106" s="133"/>
      <c r="AB106" s="133"/>
      <c r="AC106" s="133"/>
      <c r="AD106" s="156"/>
      <c r="AE106" s="133">
        <v>0.19572307</v>
      </c>
      <c r="AF106" s="133">
        <v>0.18036384</v>
      </c>
      <c r="AG106" s="133"/>
      <c r="AH106" s="133"/>
      <c r="AI106" s="133"/>
      <c r="AJ106" s="133"/>
      <c r="AK106" s="133"/>
      <c r="AL106" s="133"/>
      <c r="AM106" s="133"/>
      <c r="AN106" s="133"/>
      <c r="AO106" s="133"/>
      <c r="AP106" s="133"/>
      <c r="AQ106" s="133"/>
      <c r="AR106" s="133"/>
      <c r="AS106" s="133"/>
      <c r="AT106" s="86"/>
      <c r="AU106" s="88"/>
      <c r="AV106" s="88"/>
      <c r="AW106" s="88"/>
      <c r="AX106" s="88"/>
      <c r="AY106" s="88"/>
      <c r="AZ106" s="88"/>
      <c r="BA106" s="88"/>
      <c r="BB106" s="152"/>
    </row>
    <row r="107" spans="1:54" ht="12.5" customHeight="1" thickBot="1">
      <c r="A107" s="75" t="s">
        <v>613</v>
      </c>
      <c r="B107" s="88" t="s">
        <v>614</v>
      </c>
      <c r="D107" s="142" t="s">
        <v>615</v>
      </c>
      <c r="E107" s="143" t="str">
        <f>IF(Menu!$G$10="Português",A107,B107)</f>
        <v>2T26</v>
      </c>
      <c r="F107" s="144">
        <v>1</v>
      </c>
      <c r="G107" s="145">
        <v>0.17567567567567566</v>
      </c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6"/>
      <c r="V107" s="146"/>
      <c r="W107" s="147"/>
      <c r="X107" s="147"/>
      <c r="Y107" s="147"/>
      <c r="Z107" s="147"/>
      <c r="AA107" s="147"/>
      <c r="AB107" s="147"/>
      <c r="AC107" s="147"/>
      <c r="AD107" s="157"/>
      <c r="AE107" s="147">
        <v>0.31836743000000001</v>
      </c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6"/>
      <c r="AU107" s="153"/>
      <c r="AV107" s="153"/>
      <c r="AW107" s="153"/>
      <c r="AX107" s="153"/>
      <c r="AY107" s="153"/>
      <c r="AZ107" s="153"/>
      <c r="BA107" s="153"/>
      <c r="BB107" s="154"/>
    </row>
  </sheetData>
  <mergeCells count="7">
    <mergeCell ref="AE6:BB6"/>
    <mergeCell ref="A6:A7"/>
    <mergeCell ref="B6:B7"/>
    <mergeCell ref="D6:D7"/>
    <mergeCell ref="E6:E7"/>
    <mergeCell ref="F6:F7"/>
    <mergeCell ref="G6:AD6"/>
  </mergeCells>
  <pageMargins left="0.511811024" right="0.511811024" top="0.78740157499999996" bottom="0.78740157499999996" header="0.31496062000000002" footer="0.31496062000000002"/>
  <pageSetup paperSize="9" scale="77" orientation="portrait" r:id="rId1"/>
  <ignoredErrors>
    <ignoredError sqref="AC7 D6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C41D5A8ADD75499013B5E137EEC424" ma:contentTypeVersion="16" ma:contentTypeDescription="Crie um novo documento." ma:contentTypeScope="" ma:versionID="3c2704d3c70cd87b49351aa869564785">
  <xsd:schema xmlns:xsd="http://www.w3.org/2001/XMLSchema" xmlns:xs="http://www.w3.org/2001/XMLSchema" xmlns:p="http://schemas.microsoft.com/office/2006/metadata/properties" xmlns:ns2="b32b520d-3cc1-4ad9-8369-8d990c8e52f2" xmlns:ns3="0de4381f-b8ec-49fb-a82d-02fb580bdd7b" targetNamespace="http://schemas.microsoft.com/office/2006/metadata/properties" ma:root="true" ma:fieldsID="a7c2352521b107233384717cf44309cd" ns2:_="" ns3:_="">
    <xsd:import namespace="b32b520d-3cc1-4ad9-8369-8d990c8e52f2"/>
    <xsd:import namespace="0de4381f-b8ec-49fb-a82d-02fb580bd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b520d-3cc1-4ad9-8369-8d990c8e52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f80d5f67-cd0c-4626-9d32-d424033a0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4381f-b8ec-49fb-a82d-02fb580bdd7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05bf5c-1f20-4d70-a7ac-b341dd00a69e}" ma:internalName="TaxCatchAll" ma:showField="CatchAllData" ma:web="0de4381f-b8ec-49fb-a82d-02fb580bd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e4381f-b8ec-49fb-a82d-02fb580bdd7b" xsi:nil="true"/>
    <lcf76f155ced4ddcb4097134ff3c332f xmlns="b32b520d-3cc1-4ad9-8369-8d990c8e52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44344D-2423-4AC1-96C6-3A40A4AB3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2b520d-3cc1-4ad9-8369-8d990c8e52f2"/>
    <ds:schemaRef ds:uri="0de4381f-b8ec-49fb-a82d-02fb580bdd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49FD3A-CAEA-4798-8B38-FC217A98AD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04710D-2338-4AE3-8E32-BC3B0CD6AC32}">
  <ds:schemaRefs>
    <ds:schemaRef ds:uri="http://schemas.microsoft.com/office/2006/metadata/properties"/>
    <ds:schemaRef ds:uri="http://schemas.microsoft.com/office/infopath/2007/PartnerControls"/>
    <ds:schemaRef ds:uri="0de4381f-b8ec-49fb-a82d-02fb580bdd7b"/>
    <ds:schemaRef ds:uri="b32b520d-3cc1-4ad9-8369-8d990c8e52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Menu</vt:lpstr>
      <vt:lpstr>Data|Dados</vt:lpstr>
      <vt:lpstr>% Venda e POC | % Sold and POC</vt:lpstr>
      <vt:lpstr>'Data|Dados'!Area_de_impressao</vt:lpstr>
      <vt:lpstr>data</vt:lpstr>
      <vt:lpstr>menu</vt:lpstr>
    </vt:vector>
  </TitlesOfParts>
  <Company>Even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Bonfanti</dc:creator>
  <cp:lastModifiedBy>Tales Fagundes de Morais</cp:lastModifiedBy>
  <cp:lastPrinted>2021-05-31T14:37:09Z</cp:lastPrinted>
  <dcterms:created xsi:type="dcterms:W3CDTF">2010-08-05T18:24:39Z</dcterms:created>
  <dcterms:modified xsi:type="dcterms:W3CDTF">2026-08-07T22:09:19Z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0x0101006DC41D5A8ADD75499013B5E137EEC424</vt:lpwstr>
  </property>
  <property fmtid="{D5CDD505-2E9C-101B-9397-08002B2CF9AE}" pid="3" name="Order">
    <vt:r8>364600</vt:r8>
  </property>
  <property fmtid="{D5CDD505-2E9C-101B-9397-08002B2CF9AE}" pid="4" name="MediaServiceImageTags">
    <vt:lpwstr/>
  </property>
</Properties>
</file>